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nislav.tanushev\Google Drive\Sirma\Content\Financial 10 16\Tables for print\"/>
    </mc:Choice>
  </mc:AlternateContent>
  <bookViews>
    <workbookView xWindow="0" yWindow="0" windowWidth="13875" windowHeight="2445"/>
  </bookViews>
  <sheets>
    <sheet name="SGH_cons" sheetId="1" r:id="rId1"/>
    <sheet name="SGH_ind" sheetId="3" r:id="rId2"/>
    <sheet name="SS" sheetId="9" r:id="rId3"/>
    <sheet name="OT_cons" sheetId="4" r:id="rId4"/>
    <sheet name="SBC" sheetId="5" r:id="rId5"/>
    <sheet name="EV" sheetId="6" r:id="rId6"/>
    <sheet name="DC" sheetId="7" r:id="rId7"/>
    <sheet name="SES" sheetId="8" r:id="rId8"/>
    <sheet name="SUSA" sheetId="10" r:id="rId9"/>
    <sheet name="ICS" sheetId="11" r:id="rId10"/>
    <sheet name="SMS" sheetId="12" r:id="rId11"/>
    <sheet name="SG INC" sheetId="13" r:id="rId12"/>
  </sheets>
  <calcPr calcId="162913" concurrentCalc="0"/>
</workbook>
</file>

<file path=xl/calcChain.xml><?xml version="1.0" encoding="utf-8"?>
<calcChain xmlns="http://schemas.openxmlformats.org/spreadsheetml/2006/main">
  <c r="D13" i="9" l="1"/>
  <c r="D22" i="9"/>
  <c r="N9" i="9"/>
  <c r="E13" i="9"/>
  <c r="E22" i="9"/>
  <c r="O9" i="9"/>
  <c r="F13" i="9"/>
  <c r="F22" i="9"/>
  <c r="P9" i="9"/>
  <c r="G13" i="9"/>
  <c r="G22" i="9"/>
  <c r="Q9" i="9"/>
  <c r="H13" i="9"/>
  <c r="H22" i="9"/>
  <c r="R9" i="9"/>
  <c r="I13" i="9"/>
  <c r="I22" i="9"/>
  <c r="S9" i="9"/>
  <c r="C13" i="9"/>
  <c r="C22" i="9"/>
  <c r="M9" i="9"/>
  <c r="P8" i="10"/>
  <c r="O8" i="10"/>
  <c r="N8" i="10"/>
  <c r="M8" i="10"/>
  <c r="I12" i="10"/>
  <c r="I22" i="10"/>
  <c r="I24" i="10"/>
  <c r="I28" i="10"/>
  <c r="I30" i="10"/>
  <c r="I32" i="10"/>
  <c r="S11" i="10"/>
  <c r="S8" i="10"/>
  <c r="S12" i="10"/>
  <c r="H12" i="10"/>
  <c r="H22" i="10"/>
  <c r="H24" i="10"/>
  <c r="H28" i="10"/>
  <c r="H30" i="10"/>
  <c r="H32" i="10"/>
  <c r="R11" i="10"/>
  <c r="R8" i="10"/>
  <c r="R12" i="10"/>
  <c r="G12" i="10"/>
  <c r="G22" i="10"/>
  <c r="G24" i="10"/>
  <c r="G28" i="10"/>
  <c r="G30" i="10"/>
  <c r="G32" i="10"/>
  <c r="Q11" i="10"/>
  <c r="Q8" i="10"/>
  <c r="Q12" i="10"/>
  <c r="S9" i="10"/>
  <c r="S10" i="10"/>
  <c r="R9" i="10"/>
  <c r="R10" i="10"/>
  <c r="Q9" i="10"/>
  <c r="Q10" i="10"/>
  <c r="I12" i="8"/>
  <c r="I22" i="8"/>
  <c r="I24" i="8"/>
  <c r="I28" i="8"/>
  <c r="I30" i="8"/>
  <c r="I32" i="8"/>
  <c r="S11" i="8"/>
  <c r="S8" i="8"/>
  <c r="S12" i="8"/>
  <c r="H12" i="8"/>
  <c r="H22" i="8"/>
  <c r="H24" i="8"/>
  <c r="H28" i="8"/>
  <c r="H30" i="8"/>
  <c r="H32" i="8"/>
  <c r="R11" i="8"/>
  <c r="R8" i="8"/>
  <c r="R12" i="8"/>
  <c r="G12" i="8"/>
  <c r="G22" i="8"/>
  <c r="G24" i="8"/>
  <c r="G28" i="8"/>
  <c r="G30" i="8"/>
  <c r="G32" i="8"/>
  <c r="Q11" i="8"/>
  <c r="Q8" i="8"/>
  <c r="Q12" i="8"/>
  <c r="F12" i="8"/>
  <c r="F22" i="8"/>
  <c r="F24" i="8"/>
  <c r="F28" i="8"/>
  <c r="F30" i="8"/>
  <c r="F32" i="8"/>
  <c r="P11" i="8"/>
  <c r="P8" i="8"/>
  <c r="P12" i="8"/>
  <c r="E12" i="8"/>
  <c r="E22" i="8"/>
  <c r="E24" i="8"/>
  <c r="E28" i="8"/>
  <c r="E30" i="8"/>
  <c r="E32" i="8"/>
  <c r="O11" i="8"/>
  <c r="O8" i="8"/>
  <c r="O12" i="8"/>
  <c r="D12" i="8"/>
  <c r="D22" i="8"/>
  <c r="D24" i="8"/>
  <c r="D28" i="8"/>
  <c r="D30" i="8"/>
  <c r="D32" i="8"/>
  <c r="N11" i="8"/>
  <c r="N8" i="8"/>
  <c r="N12" i="8"/>
  <c r="C12" i="8"/>
  <c r="C22" i="8"/>
  <c r="C24" i="8"/>
  <c r="C28" i="8"/>
  <c r="C30" i="8"/>
  <c r="C32" i="8"/>
  <c r="M11" i="8"/>
  <c r="M8" i="8"/>
  <c r="M12" i="8"/>
  <c r="S9" i="8"/>
  <c r="S10" i="8"/>
  <c r="R9" i="8"/>
  <c r="R10" i="8"/>
  <c r="Q9" i="8"/>
  <c r="Q10" i="8"/>
  <c r="P9" i="8"/>
  <c r="P10" i="8"/>
  <c r="O9" i="8"/>
  <c r="O10" i="8"/>
  <c r="N9" i="8"/>
  <c r="N10" i="8"/>
  <c r="M9" i="8"/>
  <c r="M10" i="8"/>
  <c r="C14" i="3"/>
  <c r="C25" i="3"/>
  <c r="C27" i="3"/>
  <c r="C31" i="3"/>
  <c r="C33" i="3"/>
  <c r="C35" i="3"/>
  <c r="M11" i="3"/>
  <c r="M26" i="3"/>
  <c r="D14" i="3"/>
  <c r="D25" i="3"/>
  <c r="D27" i="3"/>
  <c r="D31" i="3"/>
  <c r="D33" i="3"/>
  <c r="D35" i="3"/>
  <c r="N11" i="3"/>
  <c r="N26" i="3"/>
  <c r="E14" i="3"/>
  <c r="E25" i="3"/>
  <c r="E27" i="3"/>
  <c r="E31" i="3"/>
  <c r="E33" i="3"/>
  <c r="E35" i="3"/>
  <c r="O11" i="3"/>
  <c r="O26" i="3"/>
  <c r="F14" i="3"/>
  <c r="F25" i="3"/>
  <c r="F27" i="3"/>
  <c r="F31" i="3"/>
  <c r="F33" i="3"/>
  <c r="F35" i="3"/>
  <c r="P11" i="3"/>
  <c r="P26" i="3"/>
  <c r="G14" i="3"/>
  <c r="G25" i="3"/>
  <c r="G27" i="3"/>
  <c r="G31" i="3"/>
  <c r="G33" i="3"/>
  <c r="G35" i="3"/>
  <c r="Q11" i="3"/>
  <c r="Q26" i="3"/>
  <c r="H14" i="3"/>
  <c r="H25" i="3"/>
  <c r="H27" i="3"/>
  <c r="H31" i="3"/>
  <c r="H33" i="3"/>
  <c r="H35" i="3"/>
  <c r="R11" i="3"/>
  <c r="R26" i="3"/>
  <c r="B14" i="3"/>
  <c r="B25" i="3"/>
  <c r="B27" i="3"/>
  <c r="B31" i="3"/>
  <c r="B33" i="3"/>
  <c r="B35" i="3"/>
  <c r="L11" i="3"/>
  <c r="L26" i="3"/>
  <c r="D13" i="1"/>
  <c r="D23" i="1"/>
  <c r="D25" i="1"/>
  <c r="D29" i="1"/>
  <c r="D31" i="1"/>
  <c r="D33" i="1"/>
  <c r="N11" i="1"/>
  <c r="N25" i="1"/>
  <c r="E13" i="1"/>
  <c r="E23" i="1"/>
  <c r="E25" i="1"/>
  <c r="E29" i="1"/>
  <c r="E31" i="1"/>
  <c r="E33" i="1"/>
  <c r="O11" i="1"/>
  <c r="O25" i="1"/>
  <c r="F13" i="1"/>
  <c r="F23" i="1"/>
  <c r="F25" i="1"/>
  <c r="F29" i="1"/>
  <c r="F31" i="1"/>
  <c r="F33" i="1"/>
  <c r="P11" i="1"/>
  <c r="P25" i="1"/>
  <c r="G13" i="1"/>
  <c r="G23" i="1"/>
  <c r="G25" i="1"/>
  <c r="G29" i="1"/>
  <c r="G31" i="1"/>
  <c r="G33" i="1"/>
  <c r="Q11" i="1"/>
  <c r="Q25" i="1"/>
  <c r="H13" i="1"/>
  <c r="H23" i="1"/>
  <c r="H25" i="1"/>
  <c r="H29" i="1"/>
  <c r="H31" i="1"/>
  <c r="H33" i="1"/>
  <c r="R11" i="1"/>
  <c r="R25" i="1"/>
  <c r="I13" i="1"/>
  <c r="I23" i="1"/>
  <c r="I25" i="1"/>
  <c r="I29" i="1"/>
  <c r="I31" i="1"/>
  <c r="I33" i="1"/>
  <c r="S11" i="1"/>
  <c r="S25" i="1"/>
  <c r="C13" i="1"/>
  <c r="C23" i="1"/>
  <c r="C25" i="1"/>
  <c r="C29" i="1"/>
  <c r="C31" i="1"/>
  <c r="C33" i="1"/>
  <c r="M11" i="1"/>
  <c r="M25" i="1"/>
  <c r="I11" i="7"/>
  <c r="I20" i="7"/>
  <c r="I22" i="7"/>
  <c r="I25" i="7"/>
  <c r="I27" i="7"/>
  <c r="I29" i="7"/>
  <c r="S11" i="7"/>
  <c r="S8" i="7"/>
  <c r="S12" i="7"/>
  <c r="H11" i="7"/>
  <c r="H20" i="7"/>
  <c r="H22" i="7"/>
  <c r="H25" i="7"/>
  <c r="H27" i="7"/>
  <c r="H29" i="7"/>
  <c r="R11" i="7"/>
  <c r="R8" i="7"/>
  <c r="R12" i="7"/>
  <c r="G11" i="7"/>
  <c r="G20" i="7"/>
  <c r="G22" i="7"/>
  <c r="G25" i="7"/>
  <c r="G27" i="7"/>
  <c r="G29" i="7"/>
  <c r="Q11" i="7"/>
  <c r="Q8" i="7"/>
  <c r="Q12" i="7"/>
  <c r="F11" i="7"/>
  <c r="F20" i="7"/>
  <c r="F22" i="7"/>
  <c r="F25" i="7"/>
  <c r="F27" i="7"/>
  <c r="F29" i="7"/>
  <c r="P11" i="7"/>
  <c r="P8" i="7"/>
  <c r="P12" i="7"/>
  <c r="E11" i="7"/>
  <c r="E19" i="7"/>
  <c r="E20" i="7"/>
  <c r="E22" i="7"/>
  <c r="E25" i="7"/>
  <c r="E27" i="7"/>
  <c r="E29" i="7"/>
  <c r="O11" i="7"/>
  <c r="O8" i="7"/>
  <c r="O12" i="7"/>
  <c r="D11" i="7"/>
  <c r="D20" i="7"/>
  <c r="D22" i="7"/>
  <c r="D25" i="7"/>
  <c r="D27" i="7"/>
  <c r="D29" i="7"/>
  <c r="N11" i="7"/>
  <c r="N8" i="7"/>
  <c r="N12" i="7"/>
  <c r="C11" i="7"/>
  <c r="C20" i="7"/>
  <c r="C22" i="7"/>
  <c r="C25" i="7"/>
  <c r="C27" i="7"/>
  <c r="C29" i="7"/>
  <c r="M11" i="7"/>
  <c r="M8" i="7"/>
  <c r="M12" i="7"/>
  <c r="S9" i="7"/>
  <c r="S10" i="7"/>
  <c r="R9" i="7"/>
  <c r="R10" i="7"/>
  <c r="Q9" i="7"/>
  <c r="Q10" i="7"/>
  <c r="P9" i="7"/>
  <c r="P10" i="7"/>
  <c r="O9" i="7"/>
  <c r="O10" i="7"/>
  <c r="N9" i="7"/>
  <c r="N10" i="7"/>
  <c r="M9" i="7"/>
  <c r="M10" i="7"/>
  <c r="I11" i="6"/>
  <c r="I20" i="6"/>
  <c r="I22" i="6"/>
  <c r="I25" i="6"/>
  <c r="I27" i="6"/>
  <c r="I29" i="6"/>
  <c r="S11" i="6"/>
  <c r="S8" i="6"/>
  <c r="S12" i="6"/>
  <c r="H11" i="6"/>
  <c r="H20" i="6"/>
  <c r="H22" i="6"/>
  <c r="H25" i="6"/>
  <c r="H27" i="6"/>
  <c r="H29" i="6"/>
  <c r="R11" i="6"/>
  <c r="R8" i="6"/>
  <c r="R12" i="6"/>
  <c r="G25" i="6"/>
  <c r="G27" i="6"/>
  <c r="G29" i="6"/>
  <c r="Q11" i="6"/>
  <c r="G11" i="6"/>
  <c r="Q8" i="6"/>
  <c r="Q12" i="6"/>
  <c r="F11" i="6"/>
  <c r="F20" i="6"/>
  <c r="F22" i="6"/>
  <c r="F25" i="6"/>
  <c r="F27" i="6"/>
  <c r="F29" i="6"/>
  <c r="P11" i="6"/>
  <c r="P8" i="6"/>
  <c r="P12" i="6"/>
  <c r="E11" i="6"/>
  <c r="E20" i="6"/>
  <c r="E22" i="6"/>
  <c r="E25" i="6"/>
  <c r="E27" i="6"/>
  <c r="E29" i="6"/>
  <c r="O11" i="6"/>
  <c r="O8" i="6"/>
  <c r="O12" i="6"/>
  <c r="D11" i="6"/>
  <c r="D20" i="6"/>
  <c r="D22" i="6"/>
  <c r="D25" i="6"/>
  <c r="D27" i="6"/>
  <c r="D29" i="6"/>
  <c r="N11" i="6"/>
  <c r="N8" i="6"/>
  <c r="N12" i="6"/>
  <c r="C11" i="6"/>
  <c r="C20" i="6"/>
  <c r="C22" i="6"/>
  <c r="C25" i="6"/>
  <c r="C27" i="6"/>
  <c r="C29" i="6"/>
  <c r="M11" i="6"/>
  <c r="M8" i="6"/>
  <c r="M12" i="6"/>
  <c r="S9" i="6"/>
  <c r="S10" i="6"/>
  <c r="R9" i="6"/>
  <c r="R10" i="6"/>
  <c r="G20" i="6"/>
  <c r="Q9" i="6"/>
  <c r="Q10" i="6"/>
  <c r="P9" i="6"/>
  <c r="P10" i="6"/>
  <c r="O9" i="6"/>
  <c r="O10" i="6"/>
  <c r="N9" i="6"/>
  <c r="N10" i="6"/>
  <c r="M9" i="6"/>
  <c r="M10" i="6"/>
  <c r="I12" i="5"/>
  <c r="I22" i="5"/>
  <c r="I24" i="5"/>
  <c r="I27" i="5"/>
  <c r="I29" i="5"/>
  <c r="I31" i="5"/>
  <c r="T11" i="5"/>
  <c r="T8" i="5"/>
  <c r="T12" i="5"/>
  <c r="H12" i="5"/>
  <c r="H22" i="5"/>
  <c r="H24" i="5"/>
  <c r="H27" i="5"/>
  <c r="H29" i="5"/>
  <c r="H31" i="5"/>
  <c r="S11" i="5"/>
  <c r="S8" i="5"/>
  <c r="S12" i="5"/>
  <c r="G12" i="5"/>
  <c r="G22" i="5"/>
  <c r="G24" i="5"/>
  <c r="G27" i="5"/>
  <c r="G29" i="5"/>
  <c r="G31" i="5"/>
  <c r="R11" i="5"/>
  <c r="R8" i="5"/>
  <c r="R12" i="5"/>
  <c r="F12" i="5"/>
  <c r="F22" i="5"/>
  <c r="F24" i="5"/>
  <c r="F27" i="5"/>
  <c r="F29" i="5"/>
  <c r="F31" i="5"/>
  <c r="Q11" i="5"/>
  <c r="Q8" i="5"/>
  <c r="Q12" i="5"/>
  <c r="E12" i="5"/>
  <c r="E22" i="5"/>
  <c r="E24" i="5"/>
  <c r="E27" i="5"/>
  <c r="E29" i="5"/>
  <c r="E31" i="5"/>
  <c r="P11" i="5"/>
  <c r="P8" i="5"/>
  <c r="P12" i="5"/>
  <c r="D12" i="5"/>
  <c r="D22" i="5"/>
  <c r="D24" i="5"/>
  <c r="D27" i="5"/>
  <c r="D29" i="5"/>
  <c r="D31" i="5"/>
  <c r="O11" i="5"/>
  <c r="O8" i="5"/>
  <c r="O12" i="5"/>
  <c r="C12" i="5"/>
  <c r="C22" i="5"/>
  <c r="C24" i="5"/>
  <c r="C27" i="5"/>
  <c r="C29" i="5"/>
  <c r="C31" i="5"/>
  <c r="N11" i="5"/>
  <c r="N8" i="5"/>
  <c r="N12" i="5"/>
  <c r="T9" i="5"/>
  <c r="T10" i="5"/>
  <c r="S9" i="5"/>
  <c r="S10" i="5"/>
  <c r="R9" i="5"/>
  <c r="R10" i="5"/>
  <c r="Q9" i="5"/>
  <c r="Q10" i="5"/>
  <c r="P9" i="5"/>
  <c r="P10" i="5"/>
  <c r="O9" i="5"/>
  <c r="O10" i="5"/>
  <c r="N9" i="5"/>
  <c r="N10" i="5"/>
  <c r="I12" i="4"/>
  <c r="I22" i="4"/>
  <c r="I24" i="4"/>
  <c r="I27" i="4"/>
  <c r="I29" i="4"/>
  <c r="I31" i="4"/>
  <c r="S11" i="4"/>
  <c r="S8" i="4"/>
  <c r="S12" i="4"/>
  <c r="H12" i="4"/>
  <c r="H22" i="4"/>
  <c r="H24" i="4"/>
  <c r="H27" i="4"/>
  <c r="H29" i="4"/>
  <c r="H31" i="4"/>
  <c r="R11" i="4"/>
  <c r="R8" i="4"/>
  <c r="R12" i="4"/>
  <c r="G12" i="4"/>
  <c r="G22" i="4"/>
  <c r="G24" i="4"/>
  <c r="G27" i="4"/>
  <c r="G29" i="4"/>
  <c r="G31" i="4"/>
  <c r="Q11" i="4"/>
  <c r="Q8" i="4"/>
  <c r="Q12" i="4"/>
  <c r="F12" i="4"/>
  <c r="F22" i="4"/>
  <c r="F24" i="4"/>
  <c r="F27" i="4"/>
  <c r="F29" i="4"/>
  <c r="F31" i="4"/>
  <c r="P11" i="4"/>
  <c r="P8" i="4"/>
  <c r="P12" i="4"/>
  <c r="E12" i="4"/>
  <c r="E22" i="4"/>
  <c r="E24" i="4"/>
  <c r="E27" i="4"/>
  <c r="E29" i="4"/>
  <c r="E31" i="4"/>
  <c r="O11" i="4"/>
  <c r="O8" i="4"/>
  <c r="O12" i="4"/>
  <c r="D12" i="4"/>
  <c r="D22" i="4"/>
  <c r="D24" i="4"/>
  <c r="D27" i="4"/>
  <c r="D29" i="4"/>
  <c r="D31" i="4"/>
  <c r="N11" i="4"/>
  <c r="N8" i="4"/>
  <c r="N12" i="4"/>
  <c r="C12" i="4"/>
  <c r="C22" i="4"/>
  <c r="C24" i="4"/>
  <c r="C27" i="4"/>
  <c r="C29" i="4"/>
  <c r="C31" i="4"/>
  <c r="M11" i="4"/>
  <c r="M8" i="4"/>
  <c r="M12" i="4"/>
  <c r="S9" i="4"/>
  <c r="S10" i="4"/>
  <c r="R9" i="4"/>
  <c r="R10" i="4"/>
  <c r="Q9" i="4"/>
  <c r="Q10" i="4"/>
  <c r="P9" i="4"/>
  <c r="P10" i="4"/>
  <c r="O9" i="4"/>
  <c r="O10" i="4"/>
  <c r="N9" i="4"/>
  <c r="N10" i="4"/>
  <c r="M9" i="4"/>
  <c r="M10" i="4"/>
  <c r="I24" i="9"/>
  <c r="I29" i="9"/>
  <c r="I31" i="9"/>
  <c r="S11" i="9"/>
  <c r="S8" i="9"/>
  <c r="S12" i="9"/>
  <c r="H24" i="9"/>
  <c r="H29" i="9"/>
  <c r="H31" i="9"/>
  <c r="R11" i="9"/>
  <c r="R8" i="9"/>
  <c r="R12" i="9"/>
  <c r="G24" i="9"/>
  <c r="G29" i="9"/>
  <c r="G31" i="9"/>
  <c r="Q11" i="9"/>
  <c r="Q8" i="9"/>
  <c r="Q12" i="9"/>
  <c r="F24" i="9"/>
  <c r="F29" i="9"/>
  <c r="F31" i="9"/>
  <c r="P11" i="9"/>
  <c r="P8" i="9"/>
  <c r="P12" i="9"/>
  <c r="E24" i="9"/>
  <c r="E29" i="9"/>
  <c r="E31" i="9"/>
  <c r="O11" i="9"/>
  <c r="O8" i="9"/>
  <c r="O12" i="9"/>
  <c r="D24" i="9"/>
  <c r="D29" i="9"/>
  <c r="D31" i="9"/>
  <c r="N11" i="9"/>
  <c r="N8" i="9"/>
  <c r="N12" i="9"/>
  <c r="C24" i="9"/>
  <c r="C29" i="9"/>
  <c r="C31" i="9"/>
  <c r="M11" i="9"/>
  <c r="M8" i="9"/>
  <c r="M12" i="9"/>
  <c r="B11" i="13"/>
  <c r="B10" i="13"/>
  <c r="B21" i="13"/>
  <c r="B20" i="13"/>
  <c r="B16" i="13"/>
  <c r="B12" i="13"/>
  <c r="B9" i="13"/>
  <c r="B8" i="13"/>
  <c r="B10" i="12"/>
  <c r="B11" i="11"/>
  <c r="B10" i="11"/>
  <c r="B16" i="12"/>
  <c r="B8" i="12"/>
  <c r="B9" i="12"/>
  <c r="B21" i="12"/>
  <c r="B11" i="12"/>
  <c r="B21" i="11"/>
  <c r="B20" i="11"/>
  <c r="B16" i="11"/>
  <c r="B12" i="11"/>
  <c r="B9" i="11"/>
  <c r="B8" i="11"/>
  <c r="I139" i="10"/>
  <c r="H139" i="10"/>
  <c r="G139" i="10"/>
  <c r="F139" i="10"/>
  <c r="E139" i="10"/>
  <c r="D139" i="10"/>
  <c r="C139" i="10"/>
  <c r="I128" i="10"/>
  <c r="H128" i="10"/>
  <c r="G128" i="10"/>
  <c r="F128" i="10"/>
  <c r="E128" i="10"/>
  <c r="D128" i="10"/>
  <c r="C128" i="10"/>
  <c r="I120" i="10"/>
  <c r="H120" i="10"/>
  <c r="R20" i="10"/>
  <c r="G120" i="10"/>
  <c r="Q20" i="10"/>
  <c r="I100" i="10"/>
  <c r="S16" i="10"/>
  <c r="H100" i="10"/>
  <c r="R16" i="10"/>
  <c r="G100" i="10"/>
  <c r="G91" i="10"/>
  <c r="G104" i="10"/>
  <c r="Q19" i="10"/>
  <c r="F100" i="10"/>
  <c r="P16" i="10"/>
  <c r="E100" i="10"/>
  <c r="O16" i="10"/>
  <c r="D100" i="10"/>
  <c r="N16" i="10"/>
  <c r="C100" i="10"/>
  <c r="C91" i="10"/>
  <c r="C104" i="10"/>
  <c r="M19" i="10"/>
  <c r="I91" i="10"/>
  <c r="S13" i="10"/>
  <c r="H91" i="10"/>
  <c r="R13" i="10"/>
  <c r="Q13" i="10"/>
  <c r="F91" i="10"/>
  <c r="E91" i="10"/>
  <c r="O13" i="10"/>
  <c r="D91" i="10"/>
  <c r="M13" i="10"/>
  <c r="I71" i="10"/>
  <c r="H71" i="10"/>
  <c r="G71" i="10"/>
  <c r="F71" i="10"/>
  <c r="E71" i="10"/>
  <c r="D71" i="10"/>
  <c r="C71" i="10"/>
  <c r="I61" i="10"/>
  <c r="H61" i="10"/>
  <c r="G61" i="10"/>
  <c r="F61" i="10"/>
  <c r="E61" i="10"/>
  <c r="D61" i="10"/>
  <c r="C61" i="10"/>
  <c r="I52" i="10"/>
  <c r="H52" i="10"/>
  <c r="G52" i="10"/>
  <c r="F52" i="10"/>
  <c r="E52" i="10"/>
  <c r="D52" i="10"/>
  <c r="C52" i="10"/>
  <c r="F28" i="10"/>
  <c r="E28" i="10"/>
  <c r="D28" i="10"/>
  <c r="C28" i="10"/>
  <c r="F22" i="10"/>
  <c r="E22" i="10"/>
  <c r="D22" i="10"/>
  <c r="D12" i="10"/>
  <c r="N9" i="10"/>
  <c r="C22" i="10"/>
  <c r="S22" i="10"/>
  <c r="R22" i="10"/>
  <c r="Q22" i="10"/>
  <c r="P22" i="10"/>
  <c r="O22" i="10"/>
  <c r="N22" i="10"/>
  <c r="M22" i="10"/>
  <c r="S18" i="10"/>
  <c r="R18" i="10"/>
  <c r="Q18" i="10"/>
  <c r="P18" i="10"/>
  <c r="O18" i="10"/>
  <c r="N18" i="10"/>
  <c r="M18" i="10"/>
  <c r="S17" i="10"/>
  <c r="R17" i="10"/>
  <c r="Q17" i="10"/>
  <c r="P17" i="10"/>
  <c r="O17" i="10"/>
  <c r="N17" i="10"/>
  <c r="M17" i="10"/>
  <c r="S15" i="10"/>
  <c r="R15" i="10"/>
  <c r="Q15" i="10"/>
  <c r="P15" i="10"/>
  <c r="O15" i="10"/>
  <c r="N15" i="10"/>
  <c r="M15" i="10"/>
  <c r="S14" i="10"/>
  <c r="R14" i="10"/>
  <c r="Q14" i="10"/>
  <c r="P14" i="10"/>
  <c r="O14" i="10"/>
  <c r="N14" i="10"/>
  <c r="M14" i="10"/>
  <c r="N13" i="10"/>
  <c r="F12" i="10"/>
  <c r="E12" i="10"/>
  <c r="C12" i="10"/>
  <c r="E141" i="10"/>
  <c r="O21" i="10"/>
  <c r="D24" i="10"/>
  <c r="D30" i="10"/>
  <c r="D32" i="10"/>
  <c r="O9" i="10"/>
  <c r="G73" i="10"/>
  <c r="G76" i="10"/>
  <c r="G78" i="10"/>
  <c r="D104" i="10"/>
  <c r="N19" i="10"/>
  <c r="D141" i="10"/>
  <c r="N21" i="10"/>
  <c r="H141" i="10"/>
  <c r="H143" i="10"/>
  <c r="I141" i="10"/>
  <c r="S21" i="10"/>
  <c r="F141" i="10"/>
  <c r="P21" i="10"/>
  <c r="C141" i="10"/>
  <c r="M21" i="10"/>
  <c r="G141" i="10"/>
  <c r="Q21" i="10"/>
  <c r="Q26" i="10"/>
  <c r="S20" i="10"/>
  <c r="S26" i="10"/>
  <c r="R26" i="10"/>
  <c r="G143" i="10"/>
  <c r="E104" i="10"/>
  <c r="O19" i="10"/>
  <c r="I104" i="10"/>
  <c r="S19" i="10"/>
  <c r="F104" i="10"/>
  <c r="P19" i="10"/>
  <c r="M16" i="10"/>
  <c r="Q16" i="10"/>
  <c r="H104" i="10"/>
  <c r="R19" i="10"/>
  <c r="C73" i="10"/>
  <c r="C76" i="10"/>
  <c r="C78" i="10"/>
  <c r="D73" i="10"/>
  <c r="D76" i="10"/>
  <c r="D78" i="10"/>
  <c r="H73" i="10"/>
  <c r="H76" i="10"/>
  <c r="H78" i="10"/>
  <c r="E24" i="10"/>
  <c r="E30" i="10"/>
  <c r="E32" i="10"/>
  <c r="E120" i="10"/>
  <c r="O20" i="10"/>
  <c r="C24" i="10"/>
  <c r="C30" i="10"/>
  <c r="C32" i="10"/>
  <c r="C120" i="10"/>
  <c r="M20" i="10"/>
  <c r="F24" i="10"/>
  <c r="F30" i="10"/>
  <c r="P9" i="10"/>
  <c r="M9" i="10"/>
  <c r="E73" i="10"/>
  <c r="E76" i="10"/>
  <c r="E78" i="10"/>
  <c r="I73" i="10"/>
  <c r="I76" i="10"/>
  <c r="I78" i="10"/>
  <c r="F73" i="10"/>
  <c r="F76" i="10"/>
  <c r="F78" i="10"/>
  <c r="P13" i="10"/>
  <c r="I147" i="1"/>
  <c r="I143" i="10"/>
  <c r="R21" i="10"/>
  <c r="R25" i="10"/>
  <c r="H34" i="10"/>
  <c r="H36" i="10"/>
  <c r="C34" i="10"/>
  <c r="O11" i="10"/>
  <c r="E143" i="10"/>
  <c r="M11" i="10"/>
  <c r="E34" i="10"/>
  <c r="C143" i="10"/>
  <c r="D120" i="10"/>
  <c r="N11" i="10"/>
  <c r="D34" i="10"/>
  <c r="F32" i="10"/>
  <c r="F34" i="10"/>
  <c r="F36" i="8"/>
  <c r="G36" i="8"/>
  <c r="H36" i="8"/>
  <c r="G34" i="10"/>
  <c r="G36" i="10"/>
  <c r="I34" i="10"/>
  <c r="I36" i="10"/>
  <c r="S25" i="10"/>
  <c r="R23" i="10"/>
  <c r="R24" i="10"/>
  <c r="N20" i="10"/>
  <c r="D143" i="10"/>
  <c r="P11" i="10"/>
  <c r="F120" i="10"/>
  <c r="G41" i="3"/>
  <c r="S24" i="10"/>
  <c r="S23" i="10"/>
  <c r="Q24" i="10"/>
  <c r="Q23" i="10"/>
  <c r="Q25" i="10"/>
  <c r="P20" i="10"/>
  <c r="F143" i="10"/>
  <c r="I140" i="5"/>
  <c r="I129" i="5"/>
  <c r="I142" i="5"/>
  <c r="I123" i="5"/>
  <c r="I103" i="5"/>
  <c r="I94" i="5"/>
  <c r="I107" i="5"/>
  <c r="I144" i="5"/>
  <c r="I128" i="8"/>
  <c r="H128" i="8"/>
  <c r="I163" i="9"/>
  <c r="H163" i="9"/>
  <c r="H150" i="9"/>
  <c r="H165" i="9"/>
  <c r="R23" i="9"/>
  <c r="G163" i="9"/>
  <c r="F163" i="9"/>
  <c r="E163" i="9"/>
  <c r="D163" i="9"/>
  <c r="C163" i="9"/>
  <c r="I150" i="9"/>
  <c r="G150" i="9"/>
  <c r="F150" i="9"/>
  <c r="E150" i="9"/>
  <c r="D150" i="9"/>
  <c r="C150" i="9"/>
  <c r="I140" i="9"/>
  <c r="S22" i="9"/>
  <c r="H140" i="9"/>
  <c r="R22" i="9"/>
  <c r="G140" i="9"/>
  <c r="F140" i="9"/>
  <c r="P22" i="9"/>
  <c r="I120" i="9"/>
  <c r="S17" i="9"/>
  <c r="H120" i="9"/>
  <c r="R17" i="9"/>
  <c r="G120" i="9"/>
  <c r="F120" i="9"/>
  <c r="P17" i="9"/>
  <c r="E120" i="9"/>
  <c r="D120" i="9"/>
  <c r="N17" i="9"/>
  <c r="C120" i="9"/>
  <c r="I110" i="9"/>
  <c r="H110" i="9"/>
  <c r="G110" i="9"/>
  <c r="Q13" i="9"/>
  <c r="F110" i="9"/>
  <c r="P13" i="9"/>
  <c r="E110" i="9"/>
  <c r="O13" i="9"/>
  <c r="D110" i="9"/>
  <c r="N13" i="9"/>
  <c r="C110" i="9"/>
  <c r="M13" i="9"/>
  <c r="I87" i="9"/>
  <c r="H87" i="9"/>
  <c r="G87" i="9"/>
  <c r="F87" i="9"/>
  <c r="E87" i="9"/>
  <c r="D87" i="9"/>
  <c r="C87" i="9"/>
  <c r="I75" i="9"/>
  <c r="H75" i="9"/>
  <c r="G75" i="9"/>
  <c r="F75" i="9"/>
  <c r="E75" i="9"/>
  <c r="D75" i="9"/>
  <c r="C75" i="9"/>
  <c r="I54" i="9"/>
  <c r="H54" i="9"/>
  <c r="G54" i="9"/>
  <c r="F54" i="9"/>
  <c r="E54" i="9"/>
  <c r="D54" i="9"/>
  <c r="C54" i="9"/>
  <c r="I27" i="9"/>
  <c r="H27" i="9"/>
  <c r="G27" i="9"/>
  <c r="F27" i="9"/>
  <c r="E27" i="9"/>
  <c r="D27" i="9"/>
  <c r="C27" i="9"/>
  <c r="S24" i="9"/>
  <c r="R24" i="9"/>
  <c r="Q24" i="9"/>
  <c r="P24" i="9"/>
  <c r="O24" i="9"/>
  <c r="N24" i="9"/>
  <c r="M24" i="9"/>
  <c r="Q22" i="9"/>
  <c r="S20" i="9"/>
  <c r="R20" i="9"/>
  <c r="Q20" i="9"/>
  <c r="P20" i="9"/>
  <c r="O20" i="9"/>
  <c r="N20" i="9"/>
  <c r="M20" i="9"/>
  <c r="S19" i="9"/>
  <c r="R19" i="9"/>
  <c r="Q19" i="9"/>
  <c r="P19" i="9"/>
  <c r="O19" i="9"/>
  <c r="N19" i="9"/>
  <c r="M19" i="9"/>
  <c r="S18" i="9"/>
  <c r="R18" i="9"/>
  <c r="Q18" i="9"/>
  <c r="P18" i="9"/>
  <c r="O18" i="9"/>
  <c r="N18" i="9"/>
  <c r="M18" i="9"/>
  <c r="O17" i="9"/>
  <c r="S16" i="9"/>
  <c r="R16" i="9"/>
  <c r="Q16" i="9"/>
  <c r="P16" i="9"/>
  <c r="O16" i="9"/>
  <c r="N16" i="9"/>
  <c r="M16" i="9"/>
  <c r="S15" i="9"/>
  <c r="R15" i="9"/>
  <c r="Q15" i="9"/>
  <c r="P15" i="9"/>
  <c r="O15" i="9"/>
  <c r="N15" i="9"/>
  <c r="M15" i="9"/>
  <c r="S14" i="9"/>
  <c r="R14" i="9"/>
  <c r="Q14" i="9"/>
  <c r="P14" i="9"/>
  <c r="O14" i="9"/>
  <c r="N14" i="9"/>
  <c r="M14" i="9"/>
  <c r="R13" i="9"/>
  <c r="E165" i="9"/>
  <c r="G89" i="9"/>
  <c r="G91" i="9"/>
  <c r="G93" i="9"/>
  <c r="P28" i="9"/>
  <c r="E124" i="9"/>
  <c r="O21" i="9"/>
  <c r="C124" i="9"/>
  <c r="M21" i="9"/>
  <c r="G124" i="9"/>
  <c r="Q21" i="9"/>
  <c r="R10" i="9"/>
  <c r="G33" i="9"/>
  <c r="G36" i="9"/>
  <c r="G37" i="9"/>
  <c r="C89" i="9"/>
  <c r="C91" i="9"/>
  <c r="C93" i="9"/>
  <c r="I124" i="9"/>
  <c r="S21" i="9"/>
  <c r="E89" i="9"/>
  <c r="E91" i="9"/>
  <c r="E93" i="9"/>
  <c r="F89" i="9"/>
  <c r="F91" i="9"/>
  <c r="F93" i="9"/>
  <c r="D124" i="9"/>
  <c r="N21" i="9"/>
  <c r="H124" i="9"/>
  <c r="R21" i="9"/>
  <c r="R28" i="9"/>
  <c r="C165" i="9"/>
  <c r="M23" i="9"/>
  <c r="G165" i="9"/>
  <c r="G167" i="9"/>
  <c r="H167" i="9"/>
  <c r="F165" i="9"/>
  <c r="P23" i="9"/>
  <c r="D89" i="9"/>
  <c r="D91" i="9"/>
  <c r="D93" i="9"/>
  <c r="H89" i="9"/>
  <c r="H91" i="9"/>
  <c r="H93" i="9"/>
  <c r="F124" i="9"/>
  <c r="P21" i="9"/>
  <c r="D165" i="9"/>
  <c r="N23" i="9"/>
  <c r="I89" i="9"/>
  <c r="I91" i="9"/>
  <c r="I93" i="9"/>
  <c r="I165" i="9"/>
  <c r="I167" i="9"/>
  <c r="S28" i="9"/>
  <c r="S13" i="9"/>
  <c r="S10" i="9"/>
  <c r="P10" i="9"/>
  <c r="Q28" i="9"/>
  <c r="Q23" i="9"/>
  <c r="O23" i="9"/>
  <c r="M17" i="9"/>
  <c r="Q17" i="9"/>
  <c r="Q10" i="9"/>
  <c r="O10" i="9"/>
  <c r="N10" i="9"/>
  <c r="C33" i="9"/>
  <c r="H33" i="9"/>
  <c r="M10" i="9"/>
  <c r="F167" i="9"/>
  <c r="S23" i="9"/>
  <c r="E33" i="9"/>
  <c r="E36" i="9"/>
  <c r="Q26" i="9"/>
  <c r="Q27" i="9"/>
  <c r="Q25" i="9"/>
  <c r="D33" i="9"/>
  <c r="D36" i="9"/>
  <c r="I33" i="9"/>
  <c r="R27" i="9"/>
  <c r="C36" i="9"/>
  <c r="C37" i="9"/>
  <c r="C136" i="9"/>
  <c r="C140" i="9"/>
  <c r="M27" i="9"/>
  <c r="M25" i="9"/>
  <c r="I36" i="9"/>
  <c r="I37" i="9"/>
  <c r="H36" i="9"/>
  <c r="H37" i="9"/>
  <c r="E37" i="9"/>
  <c r="E136" i="9"/>
  <c r="E140" i="9"/>
  <c r="N27" i="9"/>
  <c r="N25" i="9"/>
  <c r="O27" i="9"/>
  <c r="O25" i="9"/>
  <c r="D136" i="9"/>
  <c r="D140" i="9"/>
  <c r="D37" i="9"/>
  <c r="F33" i="9"/>
  <c r="S26" i="9"/>
  <c r="S27" i="9"/>
  <c r="S25" i="9"/>
  <c r="R25" i="9"/>
  <c r="R26" i="9"/>
  <c r="M22" i="9"/>
  <c r="C167" i="9"/>
  <c r="F36" i="9"/>
  <c r="F37" i="9"/>
  <c r="O22" i="9"/>
  <c r="E167" i="9"/>
  <c r="P27" i="9"/>
  <c r="P25" i="9"/>
  <c r="P26" i="9"/>
  <c r="N22" i="9"/>
  <c r="D167" i="9"/>
  <c r="M26" i="9"/>
  <c r="M28" i="9"/>
  <c r="N28" i="9"/>
  <c r="N26" i="9"/>
  <c r="O28" i="9"/>
  <c r="O26" i="9"/>
  <c r="I139" i="8"/>
  <c r="I141" i="8"/>
  <c r="S21" i="8"/>
  <c r="H139" i="8"/>
  <c r="H141" i="8"/>
  <c r="G139" i="8"/>
  <c r="F139" i="8"/>
  <c r="E139" i="8"/>
  <c r="D139" i="8"/>
  <c r="C139" i="8"/>
  <c r="G128" i="8"/>
  <c r="F128" i="8"/>
  <c r="E128" i="8"/>
  <c r="E141" i="8"/>
  <c r="O21" i="8"/>
  <c r="D128" i="8"/>
  <c r="C128" i="8"/>
  <c r="I120" i="8"/>
  <c r="S20" i="8"/>
  <c r="H120" i="8"/>
  <c r="R20" i="8"/>
  <c r="G120" i="8"/>
  <c r="Q20" i="8"/>
  <c r="I100" i="8"/>
  <c r="S16" i="8"/>
  <c r="H100" i="8"/>
  <c r="G100" i="8"/>
  <c r="G91" i="8"/>
  <c r="G104" i="8"/>
  <c r="Q19" i="8"/>
  <c r="F100" i="8"/>
  <c r="E100" i="8"/>
  <c r="O16" i="8"/>
  <c r="D100" i="8"/>
  <c r="C100" i="8"/>
  <c r="C91" i="8"/>
  <c r="C104" i="8"/>
  <c r="M19" i="8"/>
  <c r="I91" i="8"/>
  <c r="H91" i="8"/>
  <c r="R13" i="8"/>
  <c r="Q13" i="8"/>
  <c r="F91" i="8"/>
  <c r="F104" i="8"/>
  <c r="P19" i="8"/>
  <c r="E91" i="8"/>
  <c r="D91" i="8"/>
  <c r="N13" i="8"/>
  <c r="M13" i="8"/>
  <c r="I71" i="8"/>
  <c r="H71" i="8"/>
  <c r="G71" i="8"/>
  <c r="F71" i="8"/>
  <c r="E71" i="8"/>
  <c r="D71" i="8"/>
  <c r="C71" i="8"/>
  <c r="I61" i="8"/>
  <c r="H61" i="8"/>
  <c r="G61" i="8"/>
  <c r="F61" i="8"/>
  <c r="E61" i="8"/>
  <c r="D61" i="8"/>
  <c r="C61" i="8"/>
  <c r="I52" i="8"/>
  <c r="H52" i="8"/>
  <c r="G52" i="8"/>
  <c r="F52" i="8"/>
  <c r="E52" i="8"/>
  <c r="D52" i="8"/>
  <c r="C52" i="8"/>
  <c r="S22" i="8"/>
  <c r="R22" i="8"/>
  <c r="Q22" i="8"/>
  <c r="P22" i="8"/>
  <c r="O22" i="8"/>
  <c r="N22" i="8"/>
  <c r="M22" i="8"/>
  <c r="S18" i="8"/>
  <c r="R18" i="8"/>
  <c r="Q18" i="8"/>
  <c r="P18" i="8"/>
  <c r="O18" i="8"/>
  <c r="N18" i="8"/>
  <c r="M18" i="8"/>
  <c r="S17" i="8"/>
  <c r="R17" i="8"/>
  <c r="Q17" i="8"/>
  <c r="P17" i="8"/>
  <c r="O17" i="8"/>
  <c r="N17" i="8"/>
  <c r="M17" i="8"/>
  <c r="P16" i="8"/>
  <c r="S15" i="8"/>
  <c r="R15" i="8"/>
  <c r="Q15" i="8"/>
  <c r="P15" i="8"/>
  <c r="O15" i="8"/>
  <c r="N15" i="8"/>
  <c r="M15" i="8"/>
  <c r="S14" i="8"/>
  <c r="R14" i="8"/>
  <c r="Q14" i="8"/>
  <c r="P14" i="8"/>
  <c r="O14" i="8"/>
  <c r="N14" i="8"/>
  <c r="M14" i="8"/>
  <c r="O13" i="8"/>
  <c r="C116" i="8"/>
  <c r="C120" i="8"/>
  <c r="M20" i="8"/>
  <c r="M26" i="8"/>
  <c r="M16" i="8"/>
  <c r="C73" i="8"/>
  <c r="C76" i="8"/>
  <c r="C78" i="8"/>
  <c r="G73" i="8"/>
  <c r="G76" i="8"/>
  <c r="G78" i="8"/>
  <c r="D73" i="8"/>
  <c r="D76" i="8"/>
  <c r="D78" i="8"/>
  <c r="F141" i="8"/>
  <c r="P21" i="8"/>
  <c r="D141" i="8"/>
  <c r="N21" i="8"/>
  <c r="Q16" i="8"/>
  <c r="H73" i="8"/>
  <c r="H76" i="8"/>
  <c r="H78" i="8"/>
  <c r="P13" i="8"/>
  <c r="E104" i="8"/>
  <c r="O19" i="8"/>
  <c r="C141" i="8"/>
  <c r="C143" i="8"/>
  <c r="G141" i="8"/>
  <c r="Q21" i="8"/>
  <c r="E73" i="8"/>
  <c r="E76" i="8"/>
  <c r="E78" i="8"/>
  <c r="I73" i="8"/>
  <c r="I76" i="8"/>
  <c r="I78" i="8"/>
  <c r="S26" i="8"/>
  <c r="R26" i="8"/>
  <c r="Q26" i="8"/>
  <c r="I143" i="8"/>
  <c r="I104" i="8"/>
  <c r="S19" i="8"/>
  <c r="S13" i="8"/>
  <c r="F116" i="8"/>
  <c r="F120" i="8"/>
  <c r="P20" i="8"/>
  <c r="P26" i="8"/>
  <c r="M21" i="8"/>
  <c r="G143" i="8"/>
  <c r="H143" i="8"/>
  <c r="R21" i="8"/>
  <c r="F73" i="8"/>
  <c r="F76" i="8"/>
  <c r="F78" i="8"/>
  <c r="D104" i="8"/>
  <c r="N19" i="8"/>
  <c r="N16" i="8"/>
  <c r="H104" i="8"/>
  <c r="R19" i="8"/>
  <c r="R16" i="8"/>
  <c r="M24" i="8"/>
  <c r="C34" i="8"/>
  <c r="C36" i="8"/>
  <c r="F143" i="8"/>
  <c r="D116" i="8"/>
  <c r="D120" i="8"/>
  <c r="E116" i="8"/>
  <c r="E120" i="8"/>
  <c r="M25" i="8"/>
  <c r="M23" i="8"/>
  <c r="O20" i="8"/>
  <c r="O26" i="8"/>
  <c r="E143" i="8"/>
  <c r="N20" i="8"/>
  <c r="N26" i="8"/>
  <c r="D143" i="8"/>
  <c r="Q24" i="8"/>
  <c r="Q23" i="8"/>
  <c r="Q25" i="8"/>
  <c r="P23" i="8"/>
  <c r="P24" i="8"/>
  <c r="P25" i="8"/>
  <c r="E34" i="8"/>
  <c r="E36" i="8"/>
  <c r="D34" i="8"/>
  <c r="D36" i="8"/>
  <c r="I34" i="8"/>
  <c r="I36" i="8"/>
  <c r="N25" i="8"/>
  <c r="N24" i="8"/>
  <c r="N23" i="8"/>
  <c r="O25" i="8"/>
  <c r="O23" i="8"/>
  <c r="O24" i="8"/>
  <c r="S25" i="8"/>
  <c r="S23" i="8"/>
  <c r="S24" i="8"/>
  <c r="R25" i="8"/>
  <c r="R23" i="8"/>
  <c r="R24" i="8"/>
  <c r="I136" i="7"/>
  <c r="H136" i="7"/>
  <c r="H125" i="7"/>
  <c r="H138" i="7"/>
  <c r="G136" i="7"/>
  <c r="F136" i="7"/>
  <c r="E136" i="7"/>
  <c r="D136" i="7"/>
  <c r="C136" i="7"/>
  <c r="I125" i="7"/>
  <c r="G125" i="7"/>
  <c r="G138" i="7"/>
  <c r="Q21" i="7"/>
  <c r="F125" i="7"/>
  <c r="E125" i="7"/>
  <c r="D125" i="7"/>
  <c r="C125" i="7"/>
  <c r="C138" i="7"/>
  <c r="M21" i="7"/>
  <c r="I116" i="7"/>
  <c r="H116" i="7"/>
  <c r="R20" i="7"/>
  <c r="G116" i="7"/>
  <c r="Q20" i="7"/>
  <c r="F116" i="7"/>
  <c r="P20" i="7"/>
  <c r="I97" i="7"/>
  <c r="H97" i="7"/>
  <c r="R15" i="7"/>
  <c r="G97" i="7"/>
  <c r="F97" i="7"/>
  <c r="P15" i="7"/>
  <c r="E97" i="7"/>
  <c r="D97" i="7"/>
  <c r="N15" i="7"/>
  <c r="C97" i="7"/>
  <c r="I87" i="7"/>
  <c r="H87" i="7"/>
  <c r="R13" i="7"/>
  <c r="G87" i="7"/>
  <c r="Q13" i="7"/>
  <c r="F87" i="7"/>
  <c r="P13" i="7"/>
  <c r="E87" i="7"/>
  <c r="O13" i="7"/>
  <c r="D87" i="7"/>
  <c r="N13" i="7"/>
  <c r="C87" i="7"/>
  <c r="M13" i="7"/>
  <c r="I68" i="7"/>
  <c r="H68" i="7"/>
  <c r="G68" i="7"/>
  <c r="F68" i="7"/>
  <c r="E68" i="7"/>
  <c r="D68" i="7"/>
  <c r="C68" i="7"/>
  <c r="I57" i="7"/>
  <c r="H57" i="7"/>
  <c r="G57" i="7"/>
  <c r="F57" i="7"/>
  <c r="E57" i="7"/>
  <c r="D57" i="7"/>
  <c r="C57" i="7"/>
  <c r="I49" i="7"/>
  <c r="H49" i="7"/>
  <c r="G49" i="7"/>
  <c r="F49" i="7"/>
  <c r="E49" i="7"/>
  <c r="D49" i="7"/>
  <c r="C49" i="7"/>
  <c r="S22" i="7"/>
  <c r="R22" i="7"/>
  <c r="Q22" i="7"/>
  <c r="Q26" i="7"/>
  <c r="P22" i="7"/>
  <c r="O22" i="7"/>
  <c r="N22" i="7"/>
  <c r="M22" i="7"/>
  <c r="S20" i="7"/>
  <c r="S18" i="7"/>
  <c r="R18" i="7"/>
  <c r="Q18" i="7"/>
  <c r="P18" i="7"/>
  <c r="O18" i="7"/>
  <c r="N18" i="7"/>
  <c r="M18" i="7"/>
  <c r="S17" i="7"/>
  <c r="R17" i="7"/>
  <c r="Q17" i="7"/>
  <c r="P17" i="7"/>
  <c r="O17" i="7"/>
  <c r="N17" i="7"/>
  <c r="M17" i="7"/>
  <c r="S16" i="7"/>
  <c r="R16" i="7"/>
  <c r="Q16" i="7"/>
  <c r="P16" i="7"/>
  <c r="O16" i="7"/>
  <c r="N16" i="7"/>
  <c r="M16" i="7"/>
  <c r="S15" i="7"/>
  <c r="Q15" i="7"/>
  <c r="O15" i="7"/>
  <c r="M15" i="7"/>
  <c r="S14" i="7"/>
  <c r="R14" i="7"/>
  <c r="Q14" i="7"/>
  <c r="P14" i="7"/>
  <c r="O14" i="7"/>
  <c r="N14" i="7"/>
  <c r="M14" i="7"/>
  <c r="S13" i="7"/>
  <c r="D70" i="7"/>
  <c r="D73" i="7"/>
  <c r="D75" i="7"/>
  <c r="H70" i="7"/>
  <c r="H73" i="7"/>
  <c r="H75" i="7"/>
  <c r="C70" i="7"/>
  <c r="C73" i="7"/>
  <c r="C75" i="7"/>
  <c r="G70" i="7"/>
  <c r="G73" i="7"/>
  <c r="G75" i="7"/>
  <c r="E101" i="7"/>
  <c r="O19" i="7"/>
  <c r="I101" i="7"/>
  <c r="S19" i="7"/>
  <c r="F138" i="7"/>
  <c r="P21" i="7"/>
  <c r="D31" i="7"/>
  <c r="D33" i="7"/>
  <c r="H31" i="7"/>
  <c r="H33" i="7"/>
  <c r="F101" i="7"/>
  <c r="P19" i="7"/>
  <c r="E138" i="7"/>
  <c r="O21" i="7"/>
  <c r="I138" i="7"/>
  <c r="I140" i="7"/>
  <c r="P26" i="7"/>
  <c r="F140" i="7"/>
  <c r="R26" i="7"/>
  <c r="D112" i="7"/>
  <c r="D116" i="7"/>
  <c r="N20" i="7"/>
  <c r="N26" i="7"/>
  <c r="H101" i="7"/>
  <c r="R19" i="7"/>
  <c r="R21" i="7"/>
  <c r="H140" i="7"/>
  <c r="D138" i="7"/>
  <c r="S26" i="7"/>
  <c r="E70" i="7"/>
  <c r="E73" i="7"/>
  <c r="E75" i="7"/>
  <c r="I70" i="7"/>
  <c r="I73" i="7"/>
  <c r="I75" i="7"/>
  <c r="D101" i="7"/>
  <c r="N19" i="7"/>
  <c r="F70" i="7"/>
  <c r="F73" i="7"/>
  <c r="F75" i="7"/>
  <c r="C101" i="7"/>
  <c r="M19" i="7"/>
  <c r="G101" i="7"/>
  <c r="Q19" i="7"/>
  <c r="G140" i="7"/>
  <c r="R24" i="7"/>
  <c r="C112" i="7"/>
  <c r="C116" i="7"/>
  <c r="M20" i="7"/>
  <c r="M26" i="7"/>
  <c r="C31" i="7"/>
  <c r="C33" i="7"/>
  <c r="S21" i="7"/>
  <c r="C140" i="7"/>
  <c r="N23" i="7"/>
  <c r="F31" i="7"/>
  <c r="F33" i="7"/>
  <c r="N21" i="7"/>
  <c r="D140" i="7"/>
  <c r="M25" i="7"/>
  <c r="M24" i="7"/>
  <c r="M23" i="7"/>
  <c r="R23" i="7"/>
  <c r="N24" i="7"/>
  <c r="N25" i="7"/>
  <c r="R25" i="7"/>
  <c r="P24" i="7"/>
  <c r="P23" i="7"/>
  <c r="P25" i="7"/>
  <c r="I31" i="7"/>
  <c r="I33" i="7"/>
  <c r="E31" i="7"/>
  <c r="E33" i="7"/>
  <c r="E112" i="7"/>
  <c r="E116" i="7"/>
  <c r="G31" i="7"/>
  <c r="G33" i="7"/>
  <c r="O23" i="7"/>
  <c r="O25" i="7"/>
  <c r="Q25" i="7"/>
  <c r="Q24" i="7"/>
  <c r="S24" i="7"/>
  <c r="S25" i="7"/>
  <c r="S23" i="7"/>
  <c r="O20" i="7"/>
  <c r="O26" i="7"/>
  <c r="E140" i="7"/>
  <c r="O24" i="7"/>
  <c r="I137" i="6"/>
  <c r="H137" i="6"/>
  <c r="G137" i="6"/>
  <c r="F137" i="6"/>
  <c r="E137" i="6"/>
  <c r="D137" i="6"/>
  <c r="C137" i="6"/>
  <c r="I127" i="6"/>
  <c r="H127" i="6"/>
  <c r="G127" i="6"/>
  <c r="F127" i="6"/>
  <c r="E127" i="6"/>
  <c r="D127" i="6"/>
  <c r="C127" i="6"/>
  <c r="I121" i="6"/>
  <c r="S20" i="6"/>
  <c r="H121" i="6"/>
  <c r="R20" i="6"/>
  <c r="G121" i="6"/>
  <c r="F121" i="6"/>
  <c r="P20" i="6"/>
  <c r="I105" i="6"/>
  <c r="S16" i="6"/>
  <c r="H105" i="6"/>
  <c r="R16" i="6"/>
  <c r="G105" i="6"/>
  <c r="F105" i="6"/>
  <c r="E105" i="6"/>
  <c r="D105" i="6"/>
  <c r="N16" i="6"/>
  <c r="C105" i="6"/>
  <c r="I96" i="6"/>
  <c r="S13" i="6"/>
  <c r="H96" i="6"/>
  <c r="R13" i="6"/>
  <c r="G96" i="6"/>
  <c r="Q13" i="6"/>
  <c r="F96" i="6"/>
  <c r="P13" i="6"/>
  <c r="E96" i="6"/>
  <c r="O13" i="6"/>
  <c r="D96" i="6"/>
  <c r="C96" i="6"/>
  <c r="M13" i="6"/>
  <c r="I74" i="6"/>
  <c r="H74" i="6"/>
  <c r="G74" i="6"/>
  <c r="F74" i="6"/>
  <c r="E74" i="6"/>
  <c r="D74" i="6"/>
  <c r="C74" i="6"/>
  <c r="I60" i="6"/>
  <c r="H60" i="6"/>
  <c r="G60" i="6"/>
  <c r="F60" i="6"/>
  <c r="E60" i="6"/>
  <c r="D60" i="6"/>
  <c r="C60" i="6"/>
  <c r="I49" i="6"/>
  <c r="H49" i="6"/>
  <c r="G49" i="6"/>
  <c r="F49" i="6"/>
  <c r="E49" i="6"/>
  <c r="D49" i="6"/>
  <c r="C49" i="6"/>
  <c r="S22" i="6"/>
  <c r="R22" i="6"/>
  <c r="Q22" i="6"/>
  <c r="P22" i="6"/>
  <c r="O22" i="6"/>
  <c r="N22" i="6"/>
  <c r="M22" i="6"/>
  <c r="Q20" i="6"/>
  <c r="S18" i="6"/>
  <c r="R18" i="6"/>
  <c r="Q18" i="6"/>
  <c r="P18" i="6"/>
  <c r="O18" i="6"/>
  <c r="N18" i="6"/>
  <c r="M18" i="6"/>
  <c r="S17" i="6"/>
  <c r="R17" i="6"/>
  <c r="Q17" i="6"/>
  <c r="P17" i="6"/>
  <c r="O17" i="6"/>
  <c r="N17" i="6"/>
  <c r="M17" i="6"/>
  <c r="P16" i="6"/>
  <c r="S15" i="6"/>
  <c r="R15" i="6"/>
  <c r="Q15" i="6"/>
  <c r="P15" i="6"/>
  <c r="O15" i="6"/>
  <c r="N15" i="6"/>
  <c r="M15" i="6"/>
  <c r="S14" i="6"/>
  <c r="R14" i="6"/>
  <c r="Q14" i="6"/>
  <c r="P14" i="6"/>
  <c r="O14" i="6"/>
  <c r="N14" i="6"/>
  <c r="M14" i="6"/>
  <c r="N13" i="6"/>
  <c r="D109" i="6"/>
  <c r="N19" i="6"/>
  <c r="E109" i="6"/>
  <c r="O19" i="6"/>
  <c r="F139" i="6"/>
  <c r="P21" i="6"/>
  <c r="I139" i="6"/>
  <c r="S21" i="6"/>
  <c r="G76" i="6"/>
  <c r="G79" i="6"/>
  <c r="G81" i="6"/>
  <c r="P26" i="6"/>
  <c r="C139" i="6"/>
  <c r="M21" i="6"/>
  <c r="G139" i="6"/>
  <c r="G141" i="6"/>
  <c r="H139" i="6"/>
  <c r="H141" i="6"/>
  <c r="Q26" i="6"/>
  <c r="C76" i="6"/>
  <c r="C79" i="6"/>
  <c r="C81" i="6"/>
  <c r="O16" i="6"/>
  <c r="H109" i="6"/>
  <c r="R19" i="6"/>
  <c r="E139" i="6"/>
  <c r="O21" i="6"/>
  <c r="D31" i="6"/>
  <c r="D33" i="6"/>
  <c r="R26" i="6"/>
  <c r="F76" i="6"/>
  <c r="F79" i="6"/>
  <c r="F81" i="6"/>
  <c r="S26" i="6"/>
  <c r="I109" i="6"/>
  <c r="S19" i="6"/>
  <c r="D76" i="6"/>
  <c r="D79" i="6"/>
  <c r="D81" i="6"/>
  <c r="E76" i="6"/>
  <c r="E79" i="6"/>
  <c r="E81" i="6"/>
  <c r="H76" i="6"/>
  <c r="H79" i="6"/>
  <c r="H81" i="6"/>
  <c r="I76" i="6"/>
  <c r="I79" i="6"/>
  <c r="I81" i="6"/>
  <c r="C120" i="6"/>
  <c r="C121" i="6"/>
  <c r="M20" i="6"/>
  <c r="M26" i="6"/>
  <c r="C109" i="6"/>
  <c r="M19" i="6"/>
  <c r="M16" i="6"/>
  <c r="G109" i="6"/>
  <c r="Q19" i="6"/>
  <c r="Q16" i="6"/>
  <c r="Q21" i="6"/>
  <c r="D139" i="6"/>
  <c r="F109" i="6"/>
  <c r="P19" i="6"/>
  <c r="R21" i="6"/>
  <c r="I141" i="6"/>
  <c r="N25" i="6"/>
  <c r="F141" i="6"/>
  <c r="C141" i="6"/>
  <c r="C31" i="6"/>
  <c r="C33" i="6"/>
  <c r="D120" i="6"/>
  <c r="D121" i="6"/>
  <c r="N20" i="6"/>
  <c r="N26" i="6"/>
  <c r="H31" i="6"/>
  <c r="H33" i="6"/>
  <c r="I31" i="6"/>
  <c r="I33" i="6"/>
  <c r="M24" i="6"/>
  <c r="M25" i="6"/>
  <c r="M23" i="6"/>
  <c r="N21" i="6"/>
  <c r="R24" i="6"/>
  <c r="R25" i="6"/>
  <c r="R23" i="6"/>
  <c r="N23" i="6"/>
  <c r="D141" i="6"/>
  <c r="N24" i="6"/>
  <c r="S25" i="6"/>
  <c r="E31" i="6"/>
  <c r="E33" i="6"/>
  <c r="E120" i="6"/>
  <c r="E121" i="6"/>
  <c r="G31" i="6"/>
  <c r="G33" i="6"/>
  <c r="F31" i="6"/>
  <c r="F33" i="6"/>
  <c r="S24" i="6"/>
  <c r="S23" i="6"/>
  <c r="P25" i="6"/>
  <c r="P23" i="6"/>
  <c r="P24" i="6"/>
  <c r="O20" i="6"/>
  <c r="O26" i="6"/>
  <c r="E141" i="6"/>
  <c r="Q24" i="6"/>
  <c r="Q25" i="6"/>
  <c r="Q23" i="6"/>
  <c r="O25" i="6"/>
  <c r="O23" i="6"/>
  <c r="O24" i="6"/>
  <c r="H140" i="5"/>
  <c r="G140" i="5"/>
  <c r="F140" i="5"/>
  <c r="E140" i="5"/>
  <c r="D140" i="5"/>
  <c r="C140" i="5"/>
  <c r="H129" i="5"/>
  <c r="G129" i="5"/>
  <c r="F129" i="5"/>
  <c r="E129" i="5"/>
  <c r="E142" i="5"/>
  <c r="P21" i="5"/>
  <c r="D129" i="5"/>
  <c r="C129" i="5"/>
  <c r="H123" i="5"/>
  <c r="S20" i="5"/>
  <c r="G123" i="5"/>
  <c r="R20" i="5"/>
  <c r="F123" i="5"/>
  <c r="Q20" i="5"/>
  <c r="H103" i="5"/>
  <c r="S16" i="5"/>
  <c r="G103" i="5"/>
  <c r="F103" i="5"/>
  <c r="Q16" i="5"/>
  <c r="E103" i="5"/>
  <c r="D103" i="5"/>
  <c r="O16" i="5"/>
  <c r="C103" i="5"/>
  <c r="H94" i="5"/>
  <c r="G94" i="5"/>
  <c r="R13" i="5"/>
  <c r="F94" i="5"/>
  <c r="Q13" i="5"/>
  <c r="E94" i="5"/>
  <c r="D94" i="5"/>
  <c r="O13" i="5"/>
  <c r="C94" i="5"/>
  <c r="N13" i="5"/>
  <c r="I73" i="5"/>
  <c r="H73" i="5"/>
  <c r="G73" i="5"/>
  <c r="F73" i="5"/>
  <c r="E73" i="5"/>
  <c r="D73" i="5"/>
  <c r="C73" i="5"/>
  <c r="I64" i="5"/>
  <c r="H64" i="5"/>
  <c r="G64" i="5"/>
  <c r="F64" i="5"/>
  <c r="E64" i="5"/>
  <c r="D64" i="5"/>
  <c r="C64" i="5"/>
  <c r="C51" i="5"/>
  <c r="C75" i="5"/>
  <c r="C78" i="5"/>
  <c r="C80" i="5"/>
  <c r="I51" i="5"/>
  <c r="H51" i="5"/>
  <c r="G51" i="5"/>
  <c r="F51" i="5"/>
  <c r="E51" i="5"/>
  <c r="D51" i="5"/>
  <c r="T22" i="5"/>
  <c r="S22" i="5"/>
  <c r="R22" i="5"/>
  <c r="Q22" i="5"/>
  <c r="P22" i="5"/>
  <c r="O22" i="5"/>
  <c r="N22" i="5"/>
  <c r="T20" i="5"/>
  <c r="T19" i="5"/>
  <c r="T18" i="5"/>
  <c r="S18" i="5"/>
  <c r="R18" i="5"/>
  <c r="Q18" i="5"/>
  <c r="P18" i="5"/>
  <c r="O18" i="5"/>
  <c r="N18" i="5"/>
  <c r="T17" i="5"/>
  <c r="S17" i="5"/>
  <c r="R17" i="5"/>
  <c r="Q17" i="5"/>
  <c r="P17" i="5"/>
  <c r="O17" i="5"/>
  <c r="N17" i="5"/>
  <c r="T16" i="5"/>
  <c r="T15" i="5"/>
  <c r="S15" i="5"/>
  <c r="R15" i="5"/>
  <c r="Q15" i="5"/>
  <c r="P15" i="5"/>
  <c r="O15" i="5"/>
  <c r="N15" i="5"/>
  <c r="T14" i="5"/>
  <c r="S14" i="5"/>
  <c r="R14" i="5"/>
  <c r="Q14" i="5"/>
  <c r="P14" i="5"/>
  <c r="O14" i="5"/>
  <c r="N14" i="5"/>
  <c r="T13" i="5"/>
  <c r="S13" i="5"/>
  <c r="P13" i="5"/>
  <c r="D75" i="5"/>
  <c r="D78" i="5"/>
  <c r="D80" i="5"/>
  <c r="H75" i="5"/>
  <c r="H78" i="5"/>
  <c r="H80" i="5"/>
  <c r="D107" i="5"/>
  <c r="O19" i="5"/>
  <c r="F142" i="5"/>
  <c r="Q21" i="5"/>
  <c r="G75" i="5"/>
  <c r="G78" i="5"/>
  <c r="G80" i="5"/>
  <c r="E107" i="5"/>
  <c r="P19" i="5"/>
  <c r="S26" i="5"/>
  <c r="H142" i="5"/>
  <c r="H144" i="5"/>
  <c r="P16" i="5"/>
  <c r="T26" i="5"/>
  <c r="E75" i="5"/>
  <c r="E78" i="5"/>
  <c r="E80" i="5"/>
  <c r="H107" i="5"/>
  <c r="S19" i="5"/>
  <c r="C142" i="5"/>
  <c r="G142" i="5"/>
  <c r="G144" i="5"/>
  <c r="F75" i="5"/>
  <c r="F78" i="5"/>
  <c r="F80" i="5"/>
  <c r="R26" i="5"/>
  <c r="I75" i="5"/>
  <c r="I78" i="5"/>
  <c r="I80" i="5"/>
  <c r="C107" i="5"/>
  <c r="N19" i="5"/>
  <c r="N16" i="5"/>
  <c r="G107" i="5"/>
  <c r="R19" i="5"/>
  <c r="R16" i="5"/>
  <c r="N21" i="5"/>
  <c r="R21" i="5"/>
  <c r="D142" i="5"/>
  <c r="F144" i="5"/>
  <c r="T21" i="5"/>
  <c r="Q26" i="5"/>
  <c r="F107" i="5"/>
  <c r="Q19" i="5"/>
  <c r="S21" i="5"/>
  <c r="F33" i="5"/>
  <c r="F35" i="5"/>
  <c r="C119" i="5"/>
  <c r="C123" i="5"/>
  <c r="C33" i="5"/>
  <c r="C35" i="5"/>
  <c r="O21" i="5"/>
  <c r="I33" i="5"/>
  <c r="I35" i="5"/>
  <c r="N20" i="5"/>
  <c r="N26" i="5"/>
  <c r="C144" i="5"/>
  <c r="E33" i="5"/>
  <c r="E35" i="5"/>
  <c r="E119" i="5"/>
  <c r="E123" i="5"/>
  <c r="Q23" i="5"/>
  <c r="Q24" i="5"/>
  <c r="Q25" i="5"/>
  <c r="N24" i="5"/>
  <c r="N25" i="5"/>
  <c r="N23" i="5"/>
  <c r="D119" i="5"/>
  <c r="D123" i="5"/>
  <c r="D33" i="5"/>
  <c r="D35" i="5"/>
  <c r="G33" i="5"/>
  <c r="G35" i="5"/>
  <c r="H33" i="5"/>
  <c r="H35" i="5"/>
  <c r="S25" i="5"/>
  <c r="S23" i="5"/>
  <c r="S24" i="5"/>
  <c r="O25" i="5"/>
  <c r="O23" i="5"/>
  <c r="P20" i="5"/>
  <c r="P26" i="5"/>
  <c r="E144" i="5"/>
  <c r="T25" i="5"/>
  <c r="T23" i="5"/>
  <c r="T24" i="5"/>
  <c r="R24" i="5"/>
  <c r="R25" i="5"/>
  <c r="R23" i="5"/>
  <c r="O20" i="5"/>
  <c r="O26" i="5"/>
  <c r="D144" i="5"/>
  <c r="P25" i="5"/>
  <c r="P23" i="5"/>
  <c r="P24" i="5"/>
  <c r="O24" i="5"/>
  <c r="I144" i="4"/>
  <c r="H144" i="4"/>
  <c r="F144" i="4"/>
  <c r="E144" i="4"/>
  <c r="D144" i="4"/>
  <c r="C144" i="4"/>
  <c r="G143" i="4"/>
  <c r="G144" i="4"/>
  <c r="I132" i="4"/>
  <c r="H132" i="4"/>
  <c r="G132" i="4"/>
  <c r="F132" i="4"/>
  <c r="F146" i="4"/>
  <c r="E132" i="4"/>
  <c r="E146" i="4"/>
  <c r="D132" i="4"/>
  <c r="D146" i="4"/>
  <c r="C132" i="4"/>
  <c r="C146" i="4"/>
  <c r="I121" i="4"/>
  <c r="S21" i="4"/>
  <c r="H121" i="4"/>
  <c r="R21" i="4"/>
  <c r="G121" i="4"/>
  <c r="Q21" i="4"/>
  <c r="F121" i="4"/>
  <c r="P21" i="4"/>
  <c r="E121" i="4"/>
  <c r="O21" i="4"/>
  <c r="D121" i="4"/>
  <c r="N21" i="4"/>
  <c r="C121" i="4"/>
  <c r="M21" i="4"/>
  <c r="I100" i="4"/>
  <c r="H100" i="4"/>
  <c r="G100" i="4"/>
  <c r="Q16" i="4"/>
  <c r="F100" i="4"/>
  <c r="E100" i="4"/>
  <c r="D100" i="4"/>
  <c r="C100" i="4"/>
  <c r="I89" i="4"/>
  <c r="H89" i="4"/>
  <c r="R13" i="4"/>
  <c r="G89" i="4"/>
  <c r="Q13" i="4"/>
  <c r="F89" i="4"/>
  <c r="P13" i="4"/>
  <c r="E89" i="4"/>
  <c r="D89" i="4"/>
  <c r="N13" i="4"/>
  <c r="C89" i="4"/>
  <c r="M13" i="4"/>
  <c r="G72" i="4"/>
  <c r="G74" i="4"/>
  <c r="I67" i="4"/>
  <c r="H67" i="4"/>
  <c r="G67" i="4"/>
  <c r="F67" i="4"/>
  <c r="E67" i="4"/>
  <c r="D67" i="4"/>
  <c r="C67" i="4"/>
  <c r="I58" i="4"/>
  <c r="H58" i="4"/>
  <c r="G58" i="4"/>
  <c r="F58" i="4"/>
  <c r="E58" i="4"/>
  <c r="D58" i="4"/>
  <c r="C58" i="4"/>
  <c r="I49" i="4"/>
  <c r="H49" i="4"/>
  <c r="G49" i="4"/>
  <c r="F49" i="4"/>
  <c r="E49" i="4"/>
  <c r="D49" i="4"/>
  <c r="C49" i="4"/>
  <c r="H35" i="4"/>
  <c r="G35" i="4"/>
  <c r="F35" i="4"/>
  <c r="S24" i="4"/>
  <c r="R24" i="4"/>
  <c r="R28" i="4"/>
  <c r="Q24" i="4"/>
  <c r="Q28" i="4"/>
  <c r="P24" i="4"/>
  <c r="O24" i="4"/>
  <c r="N24" i="4"/>
  <c r="M24" i="4"/>
  <c r="M28" i="4"/>
  <c r="S19" i="4"/>
  <c r="R19" i="4"/>
  <c r="Q19" i="4"/>
  <c r="P19" i="4"/>
  <c r="O19" i="4"/>
  <c r="N19" i="4"/>
  <c r="M19" i="4"/>
  <c r="S18" i="4"/>
  <c r="R18" i="4"/>
  <c r="Q18" i="4"/>
  <c r="P18" i="4"/>
  <c r="O18" i="4"/>
  <c r="N18" i="4"/>
  <c r="M18" i="4"/>
  <c r="S17" i="4"/>
  <c r="R17" i="4"/>
  <c r="Q17" i="4"/>
  <c r="P17" i="4"/>
  <c r="O17" i="4"/>
  <c r="N17" i="4"/>
  <c r="M17" i="4"/>
  <c r="P16" i="4"/>
  <c r="S15" i="4"/>
  <c r="R15" i="4"/>
  <c r="Q15" i="4"/>
  <c r="P15" i="4"/>
  <c r="O15" i="4"/>
  <c r="N15" i="4"/>
  <c r="M15" i="4"/>
  <c r="S14" i="4"/>
  <c r="R14" i="4"/>
  <c r="Q14" i="4"/>
  <c r="P14" i="4"/>
  <c r="O14" i="4"/>
  <c r="N14" i="4"/>
  <c r="M14" i="4"/>
  <c r="S13" i="4"/>
  <c r="O13" i="4"/>
  <c r="D104" i="4"/>
  <c r="N20" i="4"/>
  <c r="H104" i="4"/>
  <c r="R20" i="4"/>
  <c r="F69" i="4"/>
  <c r="F72" i="4"/>
  <c r="F74" i="4"/>
  <c r="C69" i="4"/>
  <c r="C72" i="4"/>
  <c r="C74" i="4"/>
  <c r="C148" i="4"/>
  <c r="D69" i="4"/>
  <c r="D72" i="4"/>
  <c r="D74" i="4"/>
  <c r="I146" i="4"/>
  <c r="I148" i="4"/>
  <c r="R16" i="4"/>
  <c r="E69" i="4"/>
  <c r="E72" i="4"/>
  <c r="E74" i="4"/>
  <c r="I69" i="4"/>
  <c r="I72" i="4"/>
  <c r="I74" i="4"/>
  <c r="C104" i="4"/>
  <c r="M20" i="4"/>
  <c r="G104" i="4"/>
  <c r="Q20" i="4"/>
  <c r="F148" i="4"/>
  <c r="P23" i="4"/>
  <c r="F104" i="4"/>
  <c r="P20" i="4"/>
  <c r="E148" i="4"/>
  <c r="M16" i="4"/>
  <c r="G146" i="4"/>
  <c r="N16" i="4"/>
  <c r="M23" i="4"/>
  <c r="N28" i="4"/>
  <c r="H69" i="4"/>
  <c r="H72" i="4"/>
  <c r="H74" i="4"/>
  <c r="E104" i="4"/>
  <c r="O20" i="4"/>
  <c r="I104" i="4"/>
  <c r="S20" i="4"/>
  <c r="H146" i="4"/>
  <c r="H148" i="4"/>
  <c r="O28" i="4"/>
  <c r="S28" i="4"/>
  <c r="D148" i="4"/>
  <c r="N23" i="4"/>
  <c r="R23" i="4"/>
  <c r="P28" i="4"/>
  <c r="O16" i="4"/>
  <c r="S16" i="4"/>
  <c r="O23" i="4"/>
  <c r="S23" i="4"/>
  <c r="M25" i="4"/>
  <c r="C33" i="4"/>
  <c r="C35" i="4"/>
  <c r="G148" i="4"/>
  <c r="Q23" i="4"/>
  <c r="Q26" i="4"/>
  <c r="Q27" i="4"/>
  <c r="Q25" i="4"/>
  <c r="M26" i="4"/>
  <c r="M27" i="4"/>
  <c r="P25" i="4"/>
  <c r="P26" i="4"/>
  <c r="P27" i="4"/>
  <c r="I33" i="4"/>
  <c r="I35" i="4"/>
  <c r="D33" i="4"/>
  <c r="D35" i="4"/>
  <c r="E33" i="4"/>
  <c r="E35" i="4"/>
  <c r="R26" i="4"/>
  <c r="R27" i="4"/>
  <c r="R25" i="4"/>
  <c r="O27" i="4"/>
  <c r="O25" i="4"/>
  <c r="O26" i="4"/>
  <c r="N26" i="4"/>
  <c r="N27" i="4"/>
  <c r="N25" i="4"/>
  <c r="S27" i="4"/>
  <c r="S25" i="4"/>
  <c r="S26" i="4"/>
  <c r="H168" i="3"/>
  <c r="G168" i="3"/>
  <c r="F168" i="3"/>
  <c r="E168" i="3"/>
  <c r="D168" i="3"/>
  <c r="C168" i="3"/>
  <c r="B168" i="3"/>
  <c r="H156" i="3"/>
  <c r="G156" i="3"/>
  <c r="F156" i="3"/>
  <c r="E156" i="3"/>
  <c r="D156" i="3"/>
  <c r="C156" i="3"/>
  <c r="B156" i="3"/>
  <c r="H144" i="3"/>
  <c r="R22" i="3"/>
  <c r="G144" i="3"/>
  <c r="Q22" i="3"/>
  <c r="F144" i="3"/>
  <c r="P22" i="3"/>
  <c r="E144" i="3"/>
  <c r="O22" i="3"/>
  <c r="D144" i="3"/>
  <c r="N22" i="3"/>
  <c r="C144" i="3"/>
  <c r="M22" i="3"/>
  <c r="B144" i="3"/>
  <c r="L22" i="3"/>
  <c r="H123" i="3"/>
  <c r="R17" i="3"/>
  <c r="G123" i="3"/>
  <c r="F123" i="3"/>
  <c r="E123" i="3"/>
  <c r="D123" i="3"/>
  <c r="N17" i="3"/>
  <c r="C123" i="3"/>
  <c r="B123" i="3"/>
  <c r="H112" i="3"/>
  <c r="R13" i="3"/>
  <c r="G112" i="3"/>
  <c r="Q13" i="3"/>
  <c r="F112" i="3"/>
  <c r="P13" i="3"/>
  <c r="E112" i="3"/>
  <c r="O13" i="3"/>
  <c r="D112" i="3"/>
  <c r="N13" i="3"/>
  <c r="C112" i="3"/>
  <c r="M13" i="3"/>
  <c r="B112" i="3"/>
  <c r="L13" i="3"/>
  <c r="H88" i="3"/>
  <c r="G88" i="3"/>
  <c r="F88" i="3"/>
  <c r="E88" i="3"/>
  <c r="D88" i="3"/>
  <c r="C88" i="3"/>
  <c r="B88" i="3"/>
  <c r="H76" i="3"/>
  <c r="G76" i="3"/>
  <c r="F76" i="3"/>
  <c r="E76" i="3"/>
  <c r="D76" i="3"/>
  <c r="C76" i="3"/>
  <c r="B76" i="3"/>
  <c r="H59" i="3"/>
  <c r="G59" i="3"/>
  <c r="F59" i="3"/>
  <c r="E59" i="3"/>
  <c r="D59" i="3"/>
  <c r="C59" i="3"/>
  <c r="B59" i="3"/>
  <c r="R25" i="3"/>
  <c r="Q25" i="3"/>
  <c r="P25" i="3"/>
  <c r="O25" i="3"/>
  <c r="N25" i="3"/>
  <c r="M25" i="3"/>
  <c r="L25" i="3"/>
  <c r="R20" i="3"/>
  <c r="Q20" i="3"/>
  <c r="P20" i="3"/>
  <c r="O20" i="3"/>
  <c r="N20" i="3"/>
  <c r="M20" i="3"/>
  <c r="L20" i="3"/>
  <c r="R19" i="3"/>
  <c r="Q19" i="3"/>
  <c r="P19" i="3"/>
  <c r="O19" i="3"/>
  <c r="N19" i="3"/>
  <c r="M19" i="3"/>
  <c r="L19" i="3"/>
  <c r="R18" i="3"/>
  <c r="Q18" i="3"/>
  <c r="P18" i="3"/>
  <c r="O18" i="3"/>
  <c r="N18" i="3"/>
  <c r="M18" i="3"/>
  <c r="L18" i="3"/>
  <c r="O17" i="3"/>
  <c r="R16" i="3"/>
  <c r="Q16" i="3"/>
  <c r="P16" i="3"/>
  <c r="O16" i="3"/>
  <c r="N16" i="3"/>
  <c r="M16" i="3"/>
  <c r="L16" i="3"/>
  <c r="R15" i="3"/>
  <c r="Q15" i="3"/>
  <c r="P15" i="3"/>
  <c r="O15" i="3"/>
  <c r="N15" i="3"/>
  <c r="M15" i="3"/>
  <c r="L15" i="3"/>
  <c r="R8" i="3"/>
  <c r="Q8" i="3"/>
  <c r="P8" i="3"/>
  <c r="M8" i="3"/>
  <c r="L8" i="3"/>
  <c r="R14" i="3"/>
  <c r="Q14" i="3"/>
  <c r="P14" i="3"/>
  <c r="O14" i="3"/>
  <c r="N14" i="3"/>
  <c r="M14" i="3"/>
  <c r="L14" i="3"/>
  <c r="B127" i="3"/>
  <c r="L21" i="3"/>
  <c r="F127" i="3"/>
  <c r="P21" i="3"/>
  <c r="N8" i="3"/>
  <c r="C170" i="3"/>
  <c r="M23" i="3"/>
  <c r="N9" i="3"/>
  <c r="O8" i="3"/>
  <c r="D170" i="3"/>
  <c r="D172" i="3"/>
  <c r="C127" i="3"/>
  <c r="M21" i="3"/>
  <c r="G127" i="3"/>
  <c r="Q21" i="3"/>
  <c r="E170" i="3"/>
  <c r="O23" i="3"/>
  <c r="B170" i="3"/>
  <c r="B172" i="3"/>
  <c r="F170" i="3"/>
  <c r="P23" i="3"/>
  <c r="H170" i="3"/>
  <c r="H172" i="3"/>
  <c r="H127" i="3"/>
  <c r="R21" i="3"/>
  <c r="E90" i="3"/>
  <c r="E92" i="3"/>
  <c r="E94" i="3"/>
  <c r="O9" i="3"/>
  <c r="P17" i="3"/>
  <c r="C90" i="3"/>
  <c r="C92" i="3"/>
  <c r="C94" i="3"/>
  <c r="G90" i="3"/>
  <c r="G92" i="3"/>
  <c r="G94" i="3"/>
  <c r="R9" i="3"/>
  <c r="L9" i="3"/>
  <c r="L10" i="3"/>
  <c r="L17" i="3"/>
  <c r="B90" i="3"/>
  <c r="B92" i="3"/>
  <c r="B94" i="3"/>
  <c r="F90" i="3"/>
  <c r="F92" i="3"/>
  <c r="F94" i="3"/>
  <c r="E127" i="3"/>
  <c r="O21" i="3"/>
  <c r="G170" i="3"/>
  <c r="G172" i="3"/>
  <c r="O29" i="3"/>
  <c r="L29" i="3"/>
  <c r="P29" i="3"/>
  <c r="M29" i="3"/>
  <c r="Q29" i="3"/>
  <c r="D127" i="3"/>
  <c r="N21" i="3"/>
  <c r="N29" i="3"/>
  <c r="R29" i="3"/>
  <c r="D90" i="3"/>
  <c r="D92" i="3"/>
  <c r="D94" i="3"/>
  <c r="H90" i="3"/>
  <c r="H92" i="3"/>
  <c r="H94" i="3"/>
  <c r="P9" i="3"/>
  <c r="M17" i="3"/>
  <c r="M9" i="3"/>
  <c r="Q9" i="3"/>
  <c r="Q17" i="3"/>
  <c r="Q10" i="3"/>
  <c r="P10" i="3"/>
  <c r="O10" i="3"/>
  <c r="M10" i="3"/>
  <c r="R10" i="3"/>
  <c r="F172" i="3"/>
  <c r="N23" i="3"/>
  <c r="C172" i="3"/>
  <c r="N10" i="3"/>
  <c r="L23" i="3"/>
  <c r="R23" i="3"/>
  <c r="E172" i="3"/>
  <c r="Q23" i="3"/>
  <c r="E39" i="3"/>
  <c r="E41" i="3"/>
  <c r="B39" i="3"/>
  <c r="B41" i="3"/>
  <c r="D39" i="3"/>
  <c r="D41" i="3"/>
  <c r="C39" i="3"/>
  <c r="C41" i="3"/>
  <c r="L28" i="3"/>
  <c r="L27" i="3"/>
  <c r="L12" i="3"/>
  <c r="F39" i="3"/>
  <c r="F41" i="3"/>
  <c r="O12" i="3"/>
  <c r="O28" i="3"/>
  <c r="O27" i="3"/>
  <c r="H39" i="3"/>
  <c r="H41" i="3"/>
  <c r="Q27" i="3"/>
  <c r="Q28" i="3"/>
  <c r="Q12" i="3"/>
  <c r="N28" i="3"/>
  <c r="N27" i="3"/>
  <c r="N12" i="3"/>
  <c r="M12" i="3"/>
  <c r="R28" i="3"/>
  <c r="R12" i="3"/>
  <c r="R27" i="3"/>
  <c r="M27" i="3"/>
  <c r="M28" i="3"/>
  <c r="P27" i="3"/>
  <c r="P28" i="3"/>
  <c r="P12" i="3"/>
  <c r="F40" i="1"/>
  <c r="G40" i="1"/>
  <c r="H40" i="1"/>
  <c r="I172" i="1"/>
  <c r="S14" i="1"/>
  <c r="R14" i="1"/>
  <c r="Q14" i="1"/>
  <c r="P14" i="1"/>
  <c r="O15" i="1"/>
  <c r="O16" i="1"/>
  <c r="O18" i="1"/>
  <c r="O19" i="1"/>
  <c r="O20" i="1"/>
  <c r="O24" i="1"/>
  <c r="M24" i="1"/>
  <c r="M20" i="1"/>
  <c r="M19" i="1"/>
  <c r="M18" i="1"/>
  <c r="M16" i="1"/>
  <c r="M15" i="1"/>
  <c r="M14" i="1"/>
  <c r="N24" i="1"/>
  <c r="N20" i="1"/>
  <c r="N19" i="1"/>
  <c r="N18" i="1"/>
  <c r="N16" i="1"/>
  <c r="N15" i="1"/>
  <c r="N14" i="1"/>
  <c r="H147" i="1"/>
  <c r="F77" i="1"/>
  <c r="H77" i="1"/>
  <c r="C172" i="1"/>
  <c r="D172" i="1"/>
  <c r="C159" i="1"/>
  <c r="D159" i="1"/>
  <c r="C147" i="1"/>
  <c r="M22" i="1"/>
  <c r="M28" i="1"/>
  <c r="D147" i="1"/>
  <c r="N22" i="1"/>
  <c r="N28" i="1"/>
  <c r="C123" i="1"/>
  <c r="M17" i="1"/>
  <c r="D123" i="1"/>
  <c r="C113" i="1"/>
  <c r="M13" i="1"/>
  <c r="D113" i="1"/>
  <c r="N13" i="1"/>
  <c r="C90" i="1"/>
  <c r="D90" i="1"/>
  <c r="C77" i="1"/>
  <c r="D77" i="1"/>
  <c r="C58" i="1"/>
  <c r="D58" i="1"/>
  <c r="Q8" i="1"/>
  <c r="P8" i="1"/>
  <c r="R8" i="1"/>
  <c r="S8" i="1"/>
  <c r="O8" i="1"/>
  <c r="M8" i="1"/>
  <c r="D92" i="1"/>
  <c r="D94" i="1"/>
  <c r="D96" i="1"/>
  <c r="D38" i="1"/>
  <c r="D40" i="1"/>
  <c r="N8" i="1"/>
  <c r="C127" i="1"/>
  <c r="M21" i="1"/>
  <c r="D174" i="1"/>
  <c r="D176" i="1"/>
  <c r="C92" i="1"/>
  <c r="C94" i="1"/>
  <c r="C96" i="1"/>
  <c r="N23" i="1"/>
  <c r="M9" i="1"/>
  <c r="M10" i="1"/>
  <c r="D127" i="1"/>
  <c r="N21" i="1"/>
  <c r="N17" i="1"/>
  <c r="C174" i="1"/>
  <c r="N9" i="1"/>
  <c r="N10" i="1"/>
  <c r="N27" i="1"/>
  <c r="C176" i="1"/>
  <c r="M23" i="1"/>
  <c r="C38" i="1"/>
  <c r="C40" i="1"/>
  <c r="N12" i="1"/>
  <c r="N26" i="1"/>
  <c r="P24" i="1"/>
  <c r="Q24" i="1"/>
  <c r="R24" i="1"/>
  <c r="S24" i="1"/>
  <c r="P20" i="1"/>
  <c r="Q20" i="1"/>
  <c r="R20" i="1"/>
  <c r="S20" i="1"/>
  <c r="P19" i="1"/>
  <c r="Q19" i="1"/>
  <c r="R19" i="1"/>
  <c r="S19" i="1"/>
  <c r="P18" i="1"/>
  <c r="Q18" i="1"/>
  <c r="R18" i="1"/>
  <c r="S18" i="1"/>
  <c r="P16" i="1"/>
  <c r="Q16" i="1"/>
  <c r="R16" i="1"/>
  <c r="S16" i="1"/>
  <c r="P15" i="1"/>
  <c r="Q15" i="1"/>
  <c r="R15" i="1"/>
  <c r="S15" i="1"/>
  <c r="O14" i="1"/>
  <c r="Q9" i="1"/>
  <c r="M12" i="1"/>
  <c r="M26" i="1"/>
  <c r="M27" i="1"/>
  <c r="Q10" i="1"/>
  <c r="H172" i="1"/>
  <c r="H159" i="1"/>
  <c r="I159" i="1"/>
  <c r="R22" i="1"/>
  <c r="R28" i="1"/>
  <c r="S22" i="1"/>
  <c r="S28" i="1"/>
  <c r="H123" i="1"/>
  <c r="R17" i="1"/>
  <c r="I123" i="1"/>
  <c r="S17" i="1"/>
  <c r="H113" i="1"/>
  <c r="R13" i="1"/>
  <c r="E147" i="1"/>
  <c r="O22" i="1"/>
  <c r="F147" i="1"/>
  <c r="P22" i="1"/>
  <c r="G147" i="1"/>
  <c r="Q22" i="1"/>
  <c r="G159" i="1"/>
  <c r="G172" i="1"/>
  <c r="G123" i="1"/>
  <c r="Q17" i="1"/>
  <c r="I113" i="1"/>
  <c r="S13" i="1"/>
  <c r="G113" i="1"/>
  <c r="Q13" i="1"/>
  <c r="F172" i="1"/>
  <c r="E172" i="1"/>
  <c r="F159" i="1"/>
  <c r="E159" i="1"/>
  <c r="F123" i="1"/>
  <c r="P17" i="1"/>
  <c r="E123" i="1"/>
  <c r="O17" i="1"/>
  <c r="F113" i="1"/>
  <c r="P13" i="1"/>
  <c r="E113" i="1"/>
  <c r="O13" i="1"/>
  <c r="I58" i="1"/>
  <c r="I90" i="1"/>
  <c r="H90" i="1"/>
  <c r="I77" i="1"/>
  <c r="H58" i="1"/>
  <c r="F90" i="1"/>
  <c r="G90" i="1"/>
  <c r="E90" i="1"/>
  <c r="G77" i="1"/>
  <c r="E77" i="1"/>
  <c r="F58" i="1"/>
  <c r="G58" i="1"/>
  <c r="E58" i="1"/>
  <c r="Q12" i="1"/>
  <c r="O28" i="1"/>
  <c r="Q28" i="1"/>
  <c r="Q26" i="1"/>
  <c r="P28" i="1"/>
  <c r="H127" i="1"/>
  <c r="R21" i="1"/>
  <c r="F174" i="1"/>
  <c r="P23" i="1"/>
  <c r="E174" i="1"/>
  <c r="O23" i="1"/>
  <c r="G174" i="1"/>
  <c r="Q23" i="1"/>
  <c r="H174" i="1"/>
  <c r="I174" i="1"/>
  <c r="I127" i="1"/>
  <c r="S21" i="1"/>
  <c r="G92" i="1"/>
  <c r="G94" i="1"/>
  <c r="G96" i="1"/>
  <c r="G127" i="1"/>
  <c r="Q21" i="1"/>
  <c r="Q27" i="1"/>
  <c r="E127" i="1"/>
  <c r="O21" i="1"/>
  <c r="E92" i="1"/>
  <c r="E94" i="1"/>
  <c r="E96" i="1"/>
  <c r="F92" i="1"/>
  <c r="F94" i="1"/>
  <c r="F96" i="1"/>
  <c r="H92" i="1"/>
  <c r="H94" i="1"/>
  <c r="H96" i="1"/>
  <c r="F127" i="1"/>
  <c r="P21" i="1"/>
  <c r="I92" i="1"/>
  <c r="I94" i="1"/>
  <c r="I96" i="1"/>
  <c r="F176" i="1"/>
  <c r="G176" i="1"/>
  <c r="I176" i="1"/>
  <c r="S23" i="1"/>
  <c r="E176" i="1"/>
  <c r="H176" i="1"/>
  <c r="R23" i="1"/>
  <c r="O9" i="1"/>
  <c r="S9" i="1"/>
  <c r="P9" i="1"/>
  <c r="R9" i="1"/>
  <c r="O10" i="1"/>
  <c r="R10" i="1"/>
  <c r="S10" i="1"/>
  <c r="P10" i="1"/>
  <c r="P12" i="1"/>
  <c r="P26" i="1"/>
  <c r="P27" i="1"/>
  <c r="E38" i="1"/>
  <c r="E40" i="1"/>
  <c r="I38" i="1"/>
  <c r="I40" i="1"/>
  <c r="R27" i="1"/>
  <c r="R12" i="1"/>
  <c r="R26" i="1"/>
  <c r="O27" i="1"/>
  <c r="O26" i="1"/>
  <c r="O12" i="1"/>
  <c r="S26" i="1"/>
  <c r="S27" i="1"/>
  <c r="S12" i="1"/>
  <c r="B20" i="12"/>
  <c r="B12" i="12"/>
</calcChain>
</file>

<file path=xl/sharedStrings.xml><?xml version="1.0" encoding="utf-8"?>
<sst xmlns="http://schemas.openxmlformats.org/spreadsheetml/2006/main" count="2626" uniqueCount="372">
  <si>
    <t>Приходи от продажби</t>
  </si>
  <si>
    <t>Приходи от финансиране</t>
  </si>
  <si>
    <t>Други приходи</t>
  </si>
  <si>
    <t>‘000 лв.</t>
  </si>
  <si>
    <t>Приходи общо</t>
  </si>
  <si>
    <t>Приходи от преоценка и продажба на ДА</t>
  </si>
  <si>
    <t>Sales revenue</t>
  </si>
  <si>
    <t>Income from revaluation and sale of property</t>
  </si>
  <si>
    <t>Income from financing</t>
  </si>
  <si>
    <t>Оther income</t>
  </si>
  <si>
    <t>Тotal revenue</t>
  </si>
  <si>
    <t>Оперативна дейност</t>
  </si>
  <si>
    <t>Постъпления от клиенти</t>
  </si>
  <si>
    <t>Плащания към доставчици</t>
  </si>
  <si>
    <t>Плащания към персонал и осигурителни институции</t>
  </si>
  <si>
    <t>Парични потоци, свързани с лихви, комисионни, дивиденти и други подобни</t>
  </si>
  <si>
    <t>Платени и възстановени данъци върху печалбата</t>
  </si>
  <si>
    <t>Плащания при разпределение на печалби</t>
  </si>
  <si>
    <t>Други постъпления/(плащания), нетно</t>
  </si>
  <si>
    <t>Нетен паричен поток от оперативна дейност</t>
  </si>
  <si>
    <t>Инвестиционна дейност</t>
  </si>
  <si>
    <t>Придобиване на имоти, машини и съоръжения</t>
  </si>
  <si>
    <t>Постъпления от продажба на имоти, машини и съоръжения</t>
  </si>
  <si>
    <t>Придобиване на дъщерни предприятия</t>
  </si>
  <si>
    <t>Продажба на дъщерни предприятия</t>
  </si>
  <si>
    <t>Придобиване на нематериални активи</t>
  </si>
  <si>
    <t>Предоставени заеми,депозити</t>
  </si>
  <si>
    <t>Получени заеми</t>
  </si>
  <si>
    <t>Парични потоци, свързани с депозити за инвестиции</t>
  </si>
  <si>
    <t>Плащания по получени заеми</t>
  </si>
  <si>
    <t>Получени лихви</t>
  </si>
  <si>
    <t>Дивиденти, лихви и комисионни</t>
  </si>
  <si>
    <t>Други</t>
  </si>
  <si>
    <t>Нетен паричен поток от инвестиционна дейност</t>
  </si>
  <si>
    <t>Финансова дейност</t>
  </si>
  <si>
    <t>Плащания по финансов лизинг</t>
  </si>
  <si>
    <t>Парични потоци от емитиране и обратно придобиване на ценни книжа</t>
  </si>
  <si>
    <t>Плащания на лихви</t>
  </si>
  <si>
    <t>Нетен паричен  поток от финансова дейност</t>
  </si>
  <si>
    <t>Нетна промяна в пари и парични еквиваленти</t>
  </si>
  <si>
    <t>Пари и парични еквиваленти в началото на годината</t>
  </si>
  <si>
    <t>Пари и парични еквиваленти в края на годината</t>
  </si>
  <si>
    <t>Пари и парични еквиваленти в края на годината без тези в групата за освобождаване</t>
  </si>
  <si>
    <t>Operating activity</t>
  </si>
  <si>
    <t>Cash receipts from customers</t>
  </si>
  <si>
    <t>Payments to suppliers</t>
  </si>
  <si>
    <t>Payments to employees and social security institutions</t>
  </si>
  <si>
    <t>Cash flows related to interest, dividends and other similar</t>
  </si>
  <si>
    <t>Paid and reimbursed corporate tax</t>
  </si>
  <si>
    <t>Payments in the distribution of profits</t>
  </si>
  <si>
    <t>Other receipts / (payments), net</t>
  </si>
  <si>
    <t>Net cash flow from operating activities</t>
  </si>
  <si>
    <t>Investment activity</t>
  </si>
  <si>
    <t>Acquisition of property, plant and equipment</t>
  </si>
  <si>
    <t>Proceeds from sale of property, plant and equipment</t>
  </si>
  <si>
    <t>Acquisition of subsidiaries</t>
  </si>
  <si>
    <t>Sale of subsidiaries</t>
  </si>
  <si>
    <t>Acquisition of intangible assets</t>
  </si>
  <si>
    <t>Loans, deposits</t>
  </si>
  <si>
    <t>Borrowing</t>
  </si>
  <si>
    <t>Cash flows related to deposits for investment</t>
  </si>
  <si>
    <t>Payments on borrowings</t>
  </si>
  <si>
    <t>Interest received</t>
  </si>
  <si>
    <t>Dividends, interest and commissions</t>
  </si>
  <si>
    <t>Other</t>
  </si>
  <si>
    <t>Net cash flow from investing activities</t>
  </si>
  <si>
    <t>Financing activity</t>
  </si>
  <si>
    <t>Payments under finance leases</t>
  </si>
  <si>
    <t>Cash flows from issuance and reacquisition of securities</t>
  </si>
  <si>
    <t>Interest payments</t>
  </si>
  <si>
    <t>Unlike the revaluation of foreign currency accounts</t>
  </si>
  <si>
    <t>Net cash flow from financing activities</t>
  </si>
  <si>
    <t>Net change in cash and cash equivalents</t>
  </si>
  <si>
    <t>Cash and cash equivalents at beginning of year</t>
  </si>
  <si>
    <t>Cash and cash equivalents at end of year</t>
  </si>
  <si>
    <t>Cash and cash equivalents at the end of the year except those in the group exemption</t>
  </si>
  <si>
    <t>Плащания за данък върху дохода</t>
  </si>
  <si>
    <t>Payments for income tax</t>
  </si>
  <si>
    <t>Постъпления от продажба и изкупуване на недеривативни финансови активи</t>
  </si>
  <si>
    <t>Proceeds from sale and redemption of derivative financial assets</t>
  </si>
  <si>
    <t>Плащания на дивиденти</t>
  </si>
  <si>
    <t>Payments of dividends</t>
  </si>
  <si>
    <t xml:space="preserve">Консолидиран Отчет за паричните потоци </t>
  </si>
  <si>
    <t>Консолидиран Отчет за финансовото състояние</t>
  </si>
  <si>
    <t>Активи</t>
  </si>
  <si>
    <t>Нетекущи активи</t>
  </si>
  <si>
    <t>Нематериални активи</t>
  </si>
  <si>
    <t xml:space="preserve">Имоти, машини и съоръжения  </t>
  </si>
  <si>
    <t>Инвестиции в дъщерни предприятия</t>
  </si>
  <si>
    <t>Инвестиции в асоциирани предприятия</t>
  </si>
  <si>
    <t>Дългосрочни финансови активи</t>
  </si>
  <si>
    <t>Отсрочени данъчни активи</t>
  </si>
  <si>
    <t>Разходи за придобиване на 
дълготрайни активи</t>
  </si>
  <si>
    <t>Търговска репутация</t>
  </si>
  <si>
    <t>Текущи активи</t>
  </si>
  <si>
    <t>Материални запаси</t>
  </si>
  <si>
    <t>Търговски вземания</t>
  </si>
  <si>
    <t>Вземания от свързани лица</t>
  </si>
  <si>
    <t>Данъчни вземания</t>
  </si>
  <si>
    <t xml:space="preserve">Други вземания </t>
  </si>
  <si>
    <t>Предплатени разходи</t>
  </si>
  <si>
    <t>Пари и парични еквиваленти</t>
  </si>
  <si>
    <t>Активи и групи за освобождаване, класифицирани като държани за продажба</t>
  </si>
  <si>
    <t>Общо активи</t>
  </si>
  <si>
    <t>Собствен капитал и пасиви</t>
  </si>
  <si>
    <t>Собствен капитал</t>
  </si>
  <si>
    <t>Основен / Акционерен капитал</t>
  </si>
  <si>
    <t>Резерви</t>
  </si>
  <si>
    <t>Резерви от преизчислени отчети</t>
  </si>
  <si>
    <t>Неразпределена печалба / (Натрупана загуба) от минали години</t>
  </si>
  <si>
    <t>Текущ финансов резултат</t>
  </si>
  <si>
    <t>в.т.ч. печалба малцинствено участие</t>
  </si>
  <si>
    <t>в т.ч. загуба малцинствено участие</t>
  </si>
  <si>
    <t>Неконтролиращо участие</t>
  </si>
  <si>
    <t>Общо собствен капитал</t>
  </si>
  <si>
    <t>Пасиви</t>
  </si>
  <si>
    <t>Нетекущи пасиви</t>
  </si>
  <si>
    <t>Провизии</t>
  </si>
  <si>
    <t>Дългосрочни заеми</t>
  </si>
  <si>
    <t>Задължения по финансов лизинг</t>
  </si>
  <si>
    <t>Търговски задължения</t>
  </si>
  <si>
    <t>Финансирания</t>
  </si>
  <si>
    <t>Отсрочени данъчни пасиви</t>
  </si>
  <si>
    <t>Текущи пасиви</t>
  </si>
  <si>
    <t>Пенсионни и други задължения 
към персонала</t>
  </si>
  <si>
    <t>Краткосрочни заеми</t>
  </si>
  <si>
    <t>Търговски и други задължения</t>
  </si>
  <si>
    <t>Краткосрочни задължения към 
свързани лица</t>
  </si>
  <si>
    <t>Данъчни задължения</t>
  </si>
  <si>
    <t>Задължения по получени аванси</t>
  </si>
  <si>
    <t>Други задължения</t>
  </si>
  <si>
    <t>Общо пасиви</t>
  </si>
  <si>
    <t>Общо собствен капитал и пасиви</t>
  </si>
  <si>
    <t>Assets</t>
  </si>
  <si>
    <t>Non-current assets</t>
  </si>
  <si>
    <t>Intangible assets</t>
  </si>
  <si>
    <t>Property, plant and equipment</t>
  </si>
  <si>
    <t>Investments in subsidiaries</t>
  </si>
  <si>
    <t>Investments in associates</t>
  </si>
  <si>
    <t>Deferred tax assets</t>
  </si>
  <si>
    <t>Expenditure on acquisition_x000D_
of fixed assets</t>
  </si>
  <si>
    <t>Goodwill</t>
  </si>
  <si>
    <t>Current assets</t>
  </si>
  <si>
    <t>Inventories</t>
  </si>
  <si>
    <t>Trade receivables</t>
  </si>
  <si>
    <t>Receivables from related parties</t>
  </si>
  <si>
    <t>Tax claims</t>
  </si>
  <si>
    <t>Other receivables</t>
  </si>
  <si>
    <t>Prepaid expenses</t>
  </si>
  <si>
    <t>Cash and cash equivalents</t>
  </si>
  <si>
    <t>Assets and disposal groups classified as held for sale</t>
  </si>
  <si>
    <t>Total assets</t>
  </si>
  <si>
    <t>Equity and liabilities</t>
  </si>
  <si>
    <t>Equity</t>
  </si>
  <si>
    <t>Main / Share Capital</t>
  </si>
  <si>
    <t>Reserves</t>
  </si>
  <si>
    <t>Reserves from restated reports</t>
  </si>
  <si>
    <t>Retained earnings / (Accumulated loss) from previous years</t>
  </si>
  <si>
    <t>Current financial result</t>
  </si>
  <si>
    <t>Non-controlling interest</t>
  </si>
  <si>
    <t>Total equity</t>
  </si>
  <si>
    <t>Liabilities</t>
  </si>
  <si>
    <t>Non-current liabilities</t>
  </si>
  <si>
    <t>Provisions</t>
  </si>
  <si>
    <t>Long-term loans</t>
  </si>
  <si>
    <t>Obligations under finance leases</t>
  </si>
  <si>
    <t>Trade payables</t>
  </si>
  <si>
    <t>Financing</t>
  </si>
  <si>
    <t>Deferred tax liabilities</t>
  </si>
  <si>
    <t>Current liabilities</t>
  </si>
  <si>
    <t xml:space="preserve">Pension and other obligations_x000D_
personnel </t>
  </si>
  <si>
    <t>Short-term loans</t>
  </si>
  <si>
    <t>Trade and other payables</t>
  </si>
  <si>
    <t>Short-term obligations_x000D_
affiliates</t>
  </si>
  <si>
    <t>Tax obligations</t>
  </si>
  <si>
    <t>Payables under advances received</t>
  </si>
  <si>
    <t>Other liabilities</t>
  </si>
  <si>
    <t>Total liabilities</t>
  </si>
  <si>
    <t>Total equity and liabilities</t>
  </si>
  <si>
    <t>Long-term financial assets</t>
  </si>
  <si>
    <t>Невнесен капитал</t>
  </si>
  <si>
    <t>Unpaid capital</t>
  </si>
  <si>
    <t>incl. minority interest profit</t>
  </si>
  <si>
    <t>incl. loss minority interest</t>
  </si>
  <si>
    <t>Разходи за материали</t>
  </si>
  <si>
    <t>Разходи за външни услуги</t>
  </si>
  <si>
    <t>Разходи за персонала</t>
  </si>
  <si>
    <t>Разходи за амортизация и обезценка на нефинансови активи</t>
  </si>
  <si>
    <t>Себестойност на продадените стоки и други текущи активи</t>
  </si>
  <si>
    <t>Промени в наличностите на готовата продукция и незавършеното производство</t>
  </si>
  <si>
    <t>Капитализирани собствени разходи</t>
  </si>
  <si>
    <t>Други разходи</t>
  </si>
  <si>
    <t>Разходи общо</t>
  </si>
  <si>
    <t>Печалба / (Загуба) от оперативна дейност</t>
  </si>
  <si>
    <t>Финансови разходи</t>
  </si>
  <si>
    <t>Финансови приходи</t>
  </si>
  <si>
    <t>Други финансови позиции</t>
  </si>
  <si>
    <t>Финансови приходи / разходи нетно</t>
  </si>
  <si>
    <t>Дял от печалбата на асоциирани предприятия</t>
  </si>
  <si>
    <t>Печалба / (Загуба) преди данъци</t>
  </si>
  <si>
    <t>Разходи за данъци върху дохода / Приходи от данъци върху дохода</t>
  </si>
  <si>
    <t xml:space="preserve">Печалба / (Загуба) за годината от продължаващи дейности </t>
  </si>
  <si>
    <t>в т.ч. Печалба на малцинственото участие</t>
  </si>
  <si>
    <t>в т.ч. Загуба на малцинственото участие</t>
  </si>
  <si>
    <t>Консолидиран Отчет за всеобхватния доход</t>
  </si>
  <si>
    <t>Общо всеобхватен доход</t>
  </si>
  <si>
    <t>Основен доход на акция:</t>
  </si>
  <si>
    <t>Material costs</t>
  </si>
  <si>
    <t>Costs for external services</t>
  </si>
  <si>
    <t>Staff costs</t>
  </si>
  <si>
    <t>Depreciation and impairment of non-financial assets</t>
  </si>
  <si>
    <t>Cost of goods sold and other current assets</t>
  </si>
  <si>
    <t>Changes in inventories of finished goods and work in progress</t>
  </si>
  <si>
    <t>Capitalized own expenses</t>
  </si>
  <si>
    <t>Other costs</t>
  </si>
  <si>
    <t>Total expenditure</t>
  </si>
  <si>
    <t>Profit / (Loss) from operating activities</t>
  </si>
  <si>
    <t>Financial expenses</t>
  </si>
  <si>
    <t>Financial income</t>
  </si>
  <si>
    <t>Financial income / expenses net</t>
  </si>
  <si>
    <t>Share of profit of associates</t>
  </si>
  <si>
    <t>Profit / (Loss) before taxes</t>
  </si>
  <si>
    <t>Profit / (Loss) for the year from continuing operations</t>
  </si>
  <si>
    <t>Total comprehensive income</t>
  </si>
  <si>
    <t>Basic earnings per share</t>
  </si>
  <si>
    <t>Other financial items</t>
  </si>
  <si>
    <t>Income tax income / Revenue from income taxes</t>
  </si>
  <si>
    <t>incl. Profit of minority interest</t>
  </si>
  <si>
    <t>incl. Loss of minority interest</t>
  </si>
  <si>
    <t>EBITDA</t>
  </si>
  <si>
    <t>EBITDA марж</t>
  </si>
  <si>
    <t>Нетна печалба</t>
  </si>
  <si>
    <t>Марж на нетната печалба</t>
  </si>
  <si>
    <t>Капитализирани разходи</t>
  </si>
  <si>
    <t>Краткотрайни активи, вкл.</t>
  </si>
  <si>
    <t>Пари</t>
  </si>
  <si>
    <t>Активи държани за продажба</t>
  </si>
  <si>
    <t>Пасиви, вкл.</t>
  </si>
  <si>
    <t>Лихвоносен дълг</t>
  </si>
  <si>
    <t>ROE</t>
  </si>
  <si>
    <t>ROA</t>
  </si>
  <si>
    <t>D/E</t>
  </si>
  <si>
    <t>Нетекущи активи, вкл.</t>
  </si>
  <si>
    <t>EBITDA margin</t>
  </si>
  <si>
    <t>Net profit</t>
  </si>
  <si>
    <t>Net profit margin</t>
  </si>
  <si>
    <t>Non-current assets incl.</t>
  </si>
  <si>
    <t>Current assets incl.</t>
  </si>
  <si>
    <t>trade receivables</t>
  </si>
  <si>
    <t>money</t>
  </si>
  <si>
    <t>Assets held for sale</t>
  </si>
  <si>
    <t>total assets</t>
  </si>
  <si>
    <t>Liabilities, incl.</t>
  </si>
  <si>
    <t>Interest-bearing debt</t>
  </si>
  <si>
    <t>Sales</t>
  </si>
  <si>
    <t>ROE(Return On Equity)</t>
  </si>
  <si>
    <t>ROA(Return On Assets)</t>
  </si>
  <si>
    <t>Capitalized costs</t>
  </si>
  <si>
    <t>Постъпления от предоставени заеми</t>
  </si>
  <si>
    <t>Proceeds from loans</t>
  </si>
  <si>
    <t>Изкупени собствени акции</t>
  </si>
  <si>
    <t>в т.ч. Печалба на притежателите на собствения капитал на дружеството - майка</t>
  </si>
  <si>
    <t>Постъпления от лихви, комисионни, дивиденти и други подобни</t>
  </si>
  <si>
    <t>Премии от емисии</t>
  </si>
  <si>
    <t>Задължения за съучастия</t>
  </si>
  <si>
    <t>Парични потоци от положителни и отрицателни валутни курсови разлики</t>
  </si>
  <si>
    <t>Парични потоци от допълнителни вноски и връщането им на собствениците</t>
  </si>
  <si>
    <t>Задължения съучастия</t>
  </si>
  <si>
    <t>D/E(Debt/Equity Ratio)</t>
  </si>
  <si>
    <t>Отчет за всеобхватния доход</t>
  </si>
  <si>
    <t>Приходи от лихви</t>
  </si>
  <si>
    <t>Приходи от съучастия</t>
  </si>
  <si>
    <t>Разходи за лихви</t>
  </si>
  <si>
    <t>D / E(Debt/Equity Ratio)</t>
  </si>
  <si>
    <t xml:space="preserve">Отчет за паричните потоци </t>
  </si>
  <si>
    <t>Payments on loans</t>
  </si>
  <si>
    <t>Разлика от преоценки на валутни отчети</t>
  </si>
  <si>
    <t>Отчет за финансовото състояние</t>
  </si>
  <si>
    <t>Инвестиционни имоти</t>
  </si>
  <si>
    <t>Инвестиции в смесени предприятия</t>
  </si>
  <si>
    <t>Други краткосрочни финансови активи</t>
  </si>
  <si>
    <t>Other short-term financial assets</t>
  </si>
  <si>
    <t>Премиен резерв</t>
  </si>
  <si>
    <t>Други резерви</t>
  </si>
  <si>
    <t>Other reserves</t>
  </si>
  <si>
    <t>Пенсионни и други задължения към персонала</t>
  </si>
  <si>
    <t>Дългосрочни задължения към 
свързани лица</t>
  </si>
  <si>
    <t>Тrade receivables</t>
  </si>
  <si>
    <t>Мoney</t>
  </si>
  <si>
    <t>Тotal assets</t>
  </si>
  <si>
    <t>EPS</t>
  </si>
  <si>
    <t>EPS(Earnings Per Share)</t>
  </si>
  <si>
    <t>Постъпления от продажба на нематериални активи</t>
  </si>
  <si>
    <t>Плащания по предоставени заеми</t>
  </si>
  <si>
    <t>Постъпления от емитиране на акции</t>
  </si>
  <si>
    <t>Разлики от преоценка на валутни отчети</t>
  </si>
  <si>
    <t>Differences from revaluation of foreign currency accounts</t>
  </si>
  <si>
    <t>Premium reserve</t>
  </si>
  <si>
    <t>Ефект от курсови разлики</t>
  </si>
  <si>
    <t>Effect of exchange differences</t>
  </si>
  <si>
    <t>Pension and other employee obligations</t>
  </si>
  <si>
    <t xml:space="preserve"> Отчет за всеобхватния доход</t>
  </si>
  <si>
    <t>Money</t>
  </si>
  <si>
    <t>Придобиване на недеривативни финансови активи</t>
  </si>
  <si>
    <t>Предоставени заеми</t>
  </si>
  <si>
    <t>Given loans</t>
  </si>
  <si>
    <t>Печалба/ (Загуба) от валутна преоценка на пари и парични еквиваленти</t>
  </si>
  <si>
    <t>Profit / ( Loss ) from foreign currency revaluation of cash and cash equivalents</t>
  </si>
  <si>
    <t>Капитализирани собствени разходи/продукти в процес на изграждане/</t>
  </si>
  <si>
    <t>Capitalized own expenses / products in the construction /</t>
  </si>
  <si>
    <t>Други вземания и предплатени разходи</t>
  </si>
  <si>
    <t>Other receivables and prepaid expenses</t>
  </si>
  <si>
    <t>Плащания, свързани с лихви, комисионни, дивиденти и други подобни</t>
  </si>
  <si>
    <t>Плащания за придобиване на дъщерни предприятия</t>
  </si>
  <si>
    <t>Изменение на капитализираните собствени разходи</t>
  </si>
  <si>
    <t>Growth of capitalized own costs</t>
  </si>
  <si>
    <t>Дългосрочни задължения към свързани лица</t>
  </si>
  <si>
    <t>Long-term liabilities to related parties</t>
  </si>
  <si>
    <t>Плащания на лихви по заеми</t>
  </si>
  <si>
    <t>Обратно изкупени акции</t>
  </si>
  <si>
    <t>Treasury shares</t>
  </si>
  <si>
    <t>Share premium</t>
  </si>
  <si>
    <t>Печалба/(Загуба) от оперативна дейност</t>
  </si>
  <si>
    <t>Печалба/(Загуба) преди данъци</t>
  </si>
  <si>
    <t>Разходи за данъци върху дохода/Приходи от данъци върху дохода</t>
  </si>
  <si>
    <t xml:space="preserve">Печалба/(Загуба) за годината от продължаващи дейности </t>
  </si>
  <si>
    <t>Печалба/(Загуба) за годината</t>
  </si>
  <si>
    <t>Profit / (Loss) for the year</t>
  </si>
  <si>
    <t>Доход/(Загуба) на акция:</t>
  </si>
  <si>
    <t>Income / (Loss) per share:</t>
  </si>
  <si>
    <t>Basic earnings per share:</t>
  </si>
  <si>
    <t xml:space="preserve">     Общо</t>
  </si>
  <si>
    <t>Total</t>
  </si>
  <si>
    <t>Acquisition of derivative financial assets</t>
  </si>
  <si>
    <t>Парични потоци от покупка и продажба на инвестиции/акции</t>
  </si>
  <si>
    <t>Парични потоци от лихви, комисионни, дивиденти и други подобни</t>
  </si>
  <si>
    <t>Други текущи активи</t>
  </si>
  <si>
    <t>Other short-term assets</t>
  </si>
  <si>
    <t>Obligations participations</t>
  </si>
  <si>
    <t>Задължение към доставчици</t>
  </si>
  <si>
    <t>Продажба на акции</t>
  </si>
  <si>
    <t>Плащания за придобиване на нематериални активи</t>
  </si>
  <si>
    <t>Придобиване на ДНА</t>
  </si>
  <si>
    <t>Дивиденти и комисионни</t>
  </si>
  <si>
    <t>Парични потоци, свързани с инвестиции</t>
  </si>
  <si>
    <t>Други вземания</t>
  </si>
  <si>
    <t>Приходи</t>
  </si>
  <si>
    <t xml:space="preserve">EBITDA </t>
  </si>
  <si>
    <t>Амортизации</t>
  </si>
  <si>
    <t xml:space="preserve">EBITDA марж </t>
  </si>
  <si>
    <t>Марж на нет. печалба</t>
  </si>
  <si>
    <t>Продажби / акции</t>
  </si>
  <si>
    <t>Печалба / акция</t>
  </si>
  <si>
    <t>Book value*</t>
  </si>
  <si>
    <t>Лихвоносни дългове</t>
  </si>
  <si>
    <t xml:space="preserve">D/E </t>
  </si>
  <si>
    <t xml:space="preserve">ROA </t>
  </si>
  <si>
    <t>Нетна печалба/загуба</t>
  </si>
  <si>
    <t>н/а</t>
  </si>
  <si>
    <t>ЕнгВю Системс София</t>
  </si>
  <si>
    <t>Сирма Груп Холдинг /консолидирани данни/</t>
  </si>
  <si>
    <t>Сирма Груп Холдинг /индивидуални данни/</t>
  </si>
  <si>
    <t>Сирма Солюшънс</t>
  </si>
  <si>
    <t>Oнтотекст /консолидирани данни/</t>
  </si>
  <si>
    <t>Сирма Бизнес Консултинг</t>
  </si>
  <si>
    <t>Датикум</t>
  </si>
  <si>
    <t>Сирма Ентерпрайз Системс</t>
  </si>
  <si>
    <t>Сирма Ай Си Ес</t>
  </si>
  <si>
    <t>Сирма САЩ</t>
  </si>
  <si>
    <t>Сирма Медикъл Системс</t>
  </si>
  <si>
    <t>Сирма Груп Инк.</t>
  </si>
  <si>
    <r>
      <t>Основен доход</t>
    </r>
    <r>
      <rPr>
        <b/>
        <sz val="11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на акция: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</si>
</sst>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* #,##0_);_(* \(#,##0\);_(* &quot;-&quot;_);_(@_)"/>
    <numFmt numFmtId="165" formatCode="0.0%"/>
    <numFmt numFmtId="166" formatCode="0.00\x"/>
    <numFmt numFmtId="167" formatCode="_(* #,##0.0000_);_(* \(#,##0.0000\);_(* &quot;-&quot;_);_(@_)"/>
    <numFmt numFmtId="168" formatCode="0.000"/>
    <numFmt numFmtId="169" formatCode="#,##0.0000"/>
    <numFmt numFmtId="170" formatCode="_(* #,##0.00_);_(* \(#,##0.00\);_(* &quot;-&quot;_);_(@_)"/>
    <numFmt numFmtId="171" formatCode="#,##0.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22222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sz val="11"/>
      <color theme="2" tint="-0.74999237037263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i/>
      <sz val="11"/>
      <color indexed="8"/>
      <name val="Calibri"/>
      <family val="2"/>
      <charset val="204"/>
      <scheme val="minor"/>
    </font>
    <font>
      <b/>
      <sz val="20"/>
      <color theme="3"/>
      <name val="Calibri"/>
      <family val="2"/>
      <charset val="204"/>
      <scheme val="minor"/>
    </font>
    <font>
      <b/>
      <sz val="16"/>
      <color theme="3"/>
      <name val="Calibri"/>
      <family val="2"/>
      <charset val="204"/>
      <scheme val="minor"/>
    </font>
    <font>
      <sz val="11"/>
      <color theme="3"/>
      <name val="Calibri"/>
      <family val="2"/>
      <charset val="204"/>
      <scheme val="minor"/>
    </font>
    <font>
      <b/>
      <i/>
      <sz val="11"/>
      <color theme="3"/>
      <name val="Calibri"/>
      <family val="2"/>
      <charset val="204"/>
      <scheme val="minor"/>
    </font>
    <font>
      <b/>
      <sz val="16"/>
      <color theme="4"/>
      <name val="Calibri"/>
      <family val="2"/>
      <charset val="204"/>
      <scheme val="minor"/>
    </font>
    <font>
      <b/>
      <sz val="11"/>
      <color rgb="FF0991BB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0" tint="-0.499984740745262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rgb="FFD5EFF7"/>
      </patternFill>
    </fill>
    <fill>
      <patternFill patternType="solid">
        <fgColor theme="3" tint="0.79998168889431442"/>
        <bgColor rgb="FFFFFFFF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ck">
        <color rgb="FF0696B7"/>
      </top>
      <bottom style="thin">
        <color theme="0" tint="-0.249977111117893"/>
      </bottom>
      <diagonal/>
    </border>
  </borders>
  <cellStyleXfs count="19">
    <xf numFmtId="0" fontId="0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0" fontId="4" fillId="0" borderId="0"/>
    <xf numFmtId="0" fontId="5" fillId="0" borderId="0"/>
    <xf numFmtId="0" fontId="5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</cellStyleXfs>
  <cellXfs count="310">
    <xf numFmtId="0" fontId="0" fillId="0" borderId="0" xfId="0"/>
    <xf numFmtId="0" fontId="0" fillId="0" borderId="0" xfId="1" applyFont="1" applyFill="1" applyBorder="1" applyAlignment="1">
      <alignment vertical="center"/>
    </xf>
    <xf numFmtId="0" fontId="0" fillId="0" borderId="0" xfId="1" applyFont="1" applyFill="1" applyBorder="1" applyAlignment="1">
      <alignment horizontal="left" vertical="center" indent="1"/>
    </xf>
    <xf numFmtId="0" fontId="0" fillId="0" borderId="0" xfId="1" applyFont="1" applyFill="1" applyBorder="1" applyAlignment="1">
      <alignment horizontal="left" vertical="center"/>
    </xf>
    <xf numFmtId="0" fontId="0" fillId="0" borderId="1" xfId="1" applyFont="1" applyFill="1" applyBorder="1" applyAlignment="1">
      <alignment horizontal="left" vertical="center" indent="1"/>
    </xf>
    <xf numFmtId="0" fontId="11" fillId="0" borderId="0" xfId="0" applyFont="1" applyAlignment="1">
      <alignment wrapText="1"/>
    </xf>
    <xf numFmtId="0" fontId="0" fillId="0" borderId="0" xfId="0" applyFont="1"/>
    <xf numFmtId="10" fontId="0" fillId="0" borderId="0" xfId="0" applyNumberFormat="1" applyFont="1"/>
    <xf numFmtId="0" fontId="0" fillId="0" borderId="0" xfId="0" applyFont="1" applyAlignment="1">
      <alignment wrapText="1"/>
    </xf>
    <xf numFmtId="0" fontId="9" fillId="2" borderId="0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0" xfId="0" applyFont="1"/>
    <xf numFmtId="0" fontId="12" fillId="0" borderId="0" xfId="0" applyFont="1" applyAlignment="1">
      <alignment horizontal="left" vertical="center" wrapText="1"/>
    </xf>
    <xf numFmtId="164" fontId="0" fillId="0" borderId="0" xfId="0" applyNumberFormat="1" applyFont="1"/>
    <xf numFmtId="0" fontId="0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3" fontId="0" fillId="0" borderId="0" xfId="0" applyNumberFormat="1" applyFont="1"/>
    <xf numFmtId="0" fontId="9" fillId="0" borderId="0" xfId="0" applyFont="1"/>
    <xf numFmtId="0" fontId="7" fillId="0" borderId="0" xfId="0" applyFont="1"/>
    <xf numFmtId="3" fontId="7" fillId="0" borderId="0" xfId="0" applyNumberFormat="1" applyFont="1"/>
    <xf numFmtId="0" fontId="7" fillId="0" borderId="0" xfId="0" applyFont="1" applyFill="1" applyBorder="1" applyAlignment="1">
      <alignment vertical="top" wrapText="1"/>
    </xf>
    <xf numFmtId="164" fontId="7" fillId="0" borderId="0" xfId="0" applyNumberFormat="1" applyFont="1" applyFill="1" applyBorder="1" applyAlignment="1">
      <alignment horizontal="right" vertical="center" wrapText="1"/>
    </xf>
    <xf numFmtId="164" fontId="9" fillId="2" borderId="0" xfId="0" applyNumberFormat="1" applyFont="1" applyFill="1" applyBorder="1" applyAlignment="1">
      <alignment horizontal="right" vertical="center" wrapText="1"/>
    </xf>
    <xf numFmtId="0" fontId="0" fillId="0" borderId="1" xfId="0" applyFont="1" applyBorder="1"/>
    <xf numFmtId="3" fontId="7" fillId="0" borderId="1" xfId="0" applyNumberFormat="1" applyFont="1" applyBorder="1"/>
    <xf numFmtId="10" fontId="2" fillId="0" borderId="0" xfId="0" applyNumberFormat="1" applyFont="1"/>
    <xf numFmtId="0" fontId="13" fillId="0" borderId="0" xfId="0" applyFont="1" applyFill="1"/>
    <xf numFmtId="10" fontId="13" fillId="0" borderId="0" xfId="0" applyNumberFormat="1" applyFont="1" applyFill="1"/>
    <xf numFmtId="0" fontId="7" fillId="0" borderId="0" xfId="0" applyFont="1" applyFill="1" applyBorder="1" applyAlignment="1">
      <alignment horizontal="center" vertical="top" wrapText="1"/>
    </xf>
    <xf numFmtId="0" fontId="13" fillId="0" borderId="0" xfId="0" applyFont="1"/>
    <xf numFmtId="10" fontId="13" fillId="0" borderId="0" xfId="0" applyNumberFormat="1" applyFont="1"/>
    <xf numFmtId="0" fontId="9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wrapText="1"/>
    </xf>
    <xf numFmtId="0" fontId="9" fillId="2" borderId="0" xfId="0" applyFont="1" applyFill="1" applyBorder="1" applyAlignment="1">
      <alignment horizontal="left" vertical="center" wrapText="1"/>
    </xf>
    <xf numFmtId="0" fontId="7" fillId="0" borderId="0" xfId="0" applyFont="1" applyFill="1" applyBorder="1"/>
    <xf numFmtId="0" fontId="14" fillId="0" borderId="0" xfId="0" applyFont="1" applyFill="1" applyBorder="1" applyAlignment="1">
      <alignment vertical="center" wrapText="1"/>
    </xf>
    <xf numFmtId="3" fontId="7" fillId="0" borderId="0" xfId="0" applyNumberFormat="1" applyFont="1" applyFill="1" applyBorder="1" applyAlignment="1">
      <alignment horizontal="right" vertical="center" wrapText="1"/>
    </xf>
    <xf numFmtId="3" fontId="9" fillId="2" borderId="0" xfId="0" applyNumberFormat="1" applyFont="1" applyFill="1" applyBorder="1" applyAlignment="1">
      <alignment horizontal="right" vertical="center" wrapText="1"/>
    </xf>
    <xf numFmtId="0" fontId="15" fillId="0" borderId="0" xfId="0" applyFont="1" applyFill="1" applyBorder="1" applyAlignment="1">
      <alignment vertical="center" wrapText="1"/>
    </xf>
    <xf numFmtId="0" fontId="0" fillId="0" borderId="0" xfId="0" applyFont="1" applyBorder="1"/>
    <xf numFmtId="0" fontId="10" fillId="2" borderId="0" xfId="0" applyFont="1" applyFill="1" applyBorder="1"/>
    <xf numFmtId="3" fontId="0" fillId="0" borderId="0" xfId="0" applyNumberFormat="1" applyFont="1" applyFill="1" applyBorder="1" applyAlignment="1">
      <alignment horizontal="right"/>
    </xf>
    <xf numFmtId="3" fontId="0" fillId="0" borderId="0" xfId="0" applyNumberFormat="1" applyFont="1" applyAlignment="1">
      <alignment horizontal="right"/>
    </xf>
    <xf numFmtId="0" fontId="16" fillId="0" borderId="0" xfId="0" applyFont="1" applyFill="1" applyBorder="1" applyAlignment="1">
      <alignment vertical="center" wrapText="1"/>
    </xf>
    <xf numFmtId="3" fontId="0" fillId="0" borderId="0" xfId="0" applyNumberFormat="1" applyFont="1" applyFill="1" applyBorder="1"/>
    <xf numFmtId="3" fontId="7" fillId="0" borderId="0" xfId="0" applyNumberFormat="1" applyFont="1" applyFill="1" applyBorder="1" applyAlignment="1">
      <alignment horizontal="right" wrapText="1"/>
    </xf>
    <xf numFmtId="3" fontId="9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0" fillId="0" borderId="0" xfId="0" applyFont="1" applyFill="1" applyBorder="1"/>
    <xf numFmtId="0" fontId="17" fillId="0" borderId="0" xfId="0" applyFont="1" applyFill="1" applyBorder="1" applyAlignment="1">
      <alignment vertical="center" wrapText="1"/>
    </xf>
    <xf numFmtId="3" fontId="0" fillId="0" borderId="0" xfId="0" applyNumberFormat="1" applyFont="1" applyBorder="1"/>
    <xf numFmtId="3" fontId="0" fillId="2" borderId="0" xfId="0" applyNumberFormat="1" applyFont="1" applyFill="1" applyBorder="1"/>
    <xf numFmtId="164" fontId="7" fillId="0" borderId="0" xfId="0" applyNumberFormat="1" applyFont="1" applyFill="1" applyBorder="1" applyAlignment="1">
      <alignment horizontal="right" vertical="top" wrapText="1"/>
    </xf>
    <xf numFmtId="3" fontId="0" fillId="0" borderId="0" xfId="0" applyNumberFormat="1" applyFont="1" applyFill="1"/>
    <xf numFmtId="0" fontId="11" fillId="0" borderId="0" xfId="0" applyFont="1" applyFill="1" applyBorder="1" applyAlignment="1">
      <alignment horizontal="right" vertical="center" wrapText="1"/>
    </xf>
    <xf numFmtId="3" fontId="9" fillId="0" borderId="0" xfId="0" applyNumberFormat="1" applyFont="1" applyFill="1" applyBorder="1" applyAlignment="1">
      <alignment horizontal="right" vertical="center" wrapText="1"/>
    </xf>
    <xf numFmtId="0" fontId="15" fillId="3" borderId="0" xfId="0" applyFont="1" applyFill="1" applyBorder="1" applyAlignment="1">
      <alignment vertical="center" wrapText="1"/>
    </xf>
    <xf numFmtId="0" fontId="18" fillId="0" borderId="0" xfId="0" applyFont="1" applyAlignment="1"/>
    <xf numFmtId="0" fontId="2" fillId="6" borderId="0" xfId="0" applyFont="1" applyFill="1" applyAlignment="1">
      <alignment wrapText="1"/>
    </xf>
    <xf numFmtId="0" fontId="9" fillId="6" borderId="0" xfId="0" applyNumberFormat="1" applyFont="1" applyFill="1" applyBorder="1" applyAlignment="1">
      <alignment horizontal="center" vertical="top" wrapText="1"/>
    </xf>
    <xf numFmtId="0" fontId="9" fillId="6" borderId="0" xfId="0" applyFont="1" applyFill="1" applyBorder="1" applyAlignment="1">
      <alignment horizontal="center" vertical="top" wrapText="1"/>
    </xf>
    <xf numFmtId="0" fontId="9" fillId="6" borderId="0" xfId="0" applyFont="1" applyFill="1" applyBorder="1" applyAlignment="1">
      <alignment vertical="top" wrapText="1"/>
    </xf>
    <xf numFmtId="0" fontId="9" fillId="6" borderId="0" xfId="0" applyFont="1" applyFill="1"/>
    <xf numFmtId="164" fontId="9" fillId="6" borderId="0" xfId="0" applyNumberFormat="1" applyFont="1" applyFill="1" applyBorder="1" applyAlignment="1">
      <alignment horizontal="right" vertical="center" wrapText="1"/>
    </xf>
    <xf numFmtId="164" fontId="9" fillId="6" borderId="0" xfId="0" applyNumberFormat="1" applyFont="1" applyFill="1" applyAlignment="1">
      <alignment horizontal="right" vertical="center"/>
    </xf>
    <xf numFmtId="0" fontId="7" fillId="7" borderId="0" xfId="0" applyFont="1" applyFill="1"/>
    <xf numFmtId="0" fontId="9" fillId="6" borderId="0" xfId="0" applyFont="1" applyFill="1" applyBorder="1" applyAlignment="1">
      <alignment vertical="center" wrapText="1"/>
    </xf>
    <xf numFmtId="2" fontId="9" fillId="6" borderId="0" xfId="0" applyNumberFormat="1" applyFont="1" applyFill="1" applyAlignment="1">
      <alignment horizontal="right" vertical="center"/>
    </xf>
    <xf numFmtId="0" fontId="19" fillId="0" borderId="0" xfId="0" applyFont="1" applyAlignment="1">
      <alignment wrapText="1"/>
    </xf>
    <xf numFmtId="0" fontId="9" fillId="6" borderId="0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wrapText="1"/>
    </xf>
    <xf numFmtId="0" fontId="0" fillId="7" borderId="0" xfId="0" applyFont="1" applyFill="1" applyAlignment="1">
      <alignment wrapText="1"/>
    </xf>
    <xf numFmtId="0" fontId="12" fillId="7" borderId="0" xfId="0" applyFont="1" applyFill="1" applyAlignment="1">
      <alignment horizontal="left" vertical="center" wrapText="1"/>
    </xf>
    <xf numFmtId="0" fontId="0" fillId="7" borderId="0" xfId="0" applyFont="1" applyFill="1"/>
    <xf numFmtId="0" fontId="7" fillId="7" borderId="0" xfId="0" applyFont="1" applyFill="1" applyBorder="1" applyAlignment="1">
      <alignment vertical="top" wrapText="1"/>
    </xf>
    <xf numFmtId="164" fontId="7" fillId="7" borderId="0" xfId="0" applyNumberFormat="1" applyFont="1" applyFill="1" applyBorder="1" applyAlignment="1">
      <alignment horizontal="right" vertical="center" wrapText="1"/>
    </xf>
    <xf numFmtId="0" fontId="7" fillId="7" borderId="0" xfId="0" applyFont="1" applyFill="1" applyBorder="1" applyAlignment="1">
      <alignment vertical="center" wrapText="1"/>
    </xf>
    <xf numFmtId="0" fontId="7" fillId="7" borderId="0" xfId="0" applyFont="1" applyFill="1" applyBorder="1" applyAlignment="1">
      <alignment wrapText="1"/>
    </xf>
    <xf numFmtId="164" fontId="7" fillId="0" borderId="0" xfId="0" applyNumberFormat="1" applyFont="1" applyFill="1" applyBorder="1" applyAlignment="1">
      <alignment horizontal="right" wrapText="1"/>
    </xf>
    <xf numFmtId="164" fontId="7" fillId="7" borderId="0" xfId="0" applyNumberFormat="1" applyFont="1" applyFill="1" applyBorder="1" applyAlignment="1">
      <alignment horizontal="right" wrapText="1"/>
    </xf>
    <xf numFmtId="0" fontId="7" fillId="7" borderId="0" xfId="0" applyFont="1" applyFill="1" applyBorder="1" applyAlignment="1">
      <alignment horizontal="center" vertical="top" wrapText="1"/>
    </xf>
    <xf numFmtId="0" fontId="0" fillId="0" borderId="0" xfId="0" applyFont="1" applyFill="1"/>
    <xf numFmtId="0" fontId="11" fillId="6" borderId="0" xfId="0" applyFont="1" applyFill="1" applyBorder="1" applyAlignment="1">
      <alignment vertical="center" wrapText="1"/>
    </xf>
    <xf numFmtId="0" fontId="0" fillId="6" borderId="0" xfId="0" applyFont="1" applyFill="1"/>
    <xf numFmtId="164" fontId="7" fillId="6" borderId="0" xfId="0" applyNumberFormat="1" applyFont="1" applyFill="1" applyBorder="1" applyAlignment="1">
      <alignment horizontal="right" vertical="center" wrapText="1"/>
    </xf>
    <xf numFmtId="0" fontId="0" fillId="8" borderId="0" xfId="0" applyFont="1" applyFill="1"/>
    <xf numFmtId="0" fontId="11" fillId="7" borderId="0" xfId="0" applyFont="1" applyFill="1" applyBorder="1" applyAlignment="1">
      <alignment vertical="center" wrapText="1"/>
    </xf>
    <xf numFmtId="164" fontId="9" fillId="5" borderId="0" xfId="0" applyNumberFormat="1" applyFont="1" applyFill="1" applyBorder="1" applyAlignment="1">
      <alignment horizontal="right" vertical="center" wrapText="1"/>
    </xf>
    <xf numFmtId="0" fontId="9" fillId="6" borderId="0" xfId="0" applyFont="1" applyFill="1" applyBorder="1" applyAlignment="1">
      <alignment horizontal="left" vertical="center" wrapText="1"/>
    </xf>
    <xf numFmtId="0" fontId="9" fillId="6" borderId="0" xfId="0" applyFont="1" applyFill="1" applyBorder="1" applyAlignment="1">
      <alignment horizontal="right" vertical="center" wrapText="1"/>
    </xf>
    <xf numFmtId="3" fontId="9" fillId="6" borderId="0" xfId="0" applyNumberFormat="1" applyFont="1" applyFill="1" applyBorder="1" applyAlignment="1">
      <alignment horizontal="right" vertical="center" wrapText="1"/>
    </xf>
    <xf numFmtId="0" fontId="10" fillId="6" borderId="0" xfId="0" applyFont="1" applyFill="1" applyBorder="1"/>
    <xf numFmtId="0" fontId="7" fillId="7" borderId="0" xfId="0" applyFont="1" applyFill="1" applyBorder="1"/>
    <xf numFmtId="0" fontId="14" fillId="7" borderId="0" xfId="0" applyFont="1" applyFill="1" applyBorder="1" applyAlignment="1">
      <alignment vertical="center" wrapText="1"/>
    </xf>
    <xf numFmtId="3" fontId="7" fillId="7" borderId="0" xfId="0" applyNumberFormat="1" applyFont="1" applyFill="1" applyBorder="1" applyAlignment="1">
      <alignment horizontal="right" vertical="center" wrapText="1"/>
    </xf>
    <xf numFmtId="0" fontId="15" fillId="7" borderId="0" xfId="0" applyFont="1" applyFill="1" applyBorder="1" applyAlignment="1">
      <alignment vertical="center" wrapText="1"/>
    </xf>
    <xf numFmtId="3" fontId="0" fillId="7" borderId="0" xfId="0" applyNumberFormat="1" applyFont="1" applyFill="1" applyBorder="1" applyAlignment="1">
      <alignment horizontal="right"/>
    </xf>
    <xf numFmtId="3" fontId="9" fillId="6" borderId="0" xfId="0" applyNumberFormat="1" applyFont="1" applyFill="1" applyBorder="1" applyAlignment="1">
      <alignment vertical="center" wrapText="1"/>
    </xf>
    <xf numFmtId="3" fontId="7" fillId="7" borderId="0" xfId="0" applyNumberFormat="1" applyFont="1" applyFill="1" applyBorder="1" applyAlignment="1">
      <alignment horizontal="right" wrapText="1"/>
    </xf>
    <xf numFmtId="0" fontId="0" fillId="6" borderId="0" xfId="0" applyFont="1" applyFill="1" applyBorder="1"/>
    <xf numFmtId="0" fontId="15" fillId="6" borderId="0" xfId="0" applyFont="1" applyFill="1" applyBorder="1" applyAlignment="1">
      <alignment vertical="center" wrapText="1"/>
    </xf>
    <xf numFmtId="0" fontId="0" fillId="7" borderId="0" xfId="0" applyFont="1" applyFill="1" applyBorder="1"/>
    <xf numFmtId="0" fontId="17" fillId="7" borderId="0" xfId="0" applyFont="1" applyFill="1" applyBorder="1" applyAlignment="1">
      <alignment vertical="center" wrapText="1"/>
    </xf>
    <xf numFmtId="3" fontId="0" fillId="6" borderId="0" xfId="0" applyNumberFormat="1" applyFont="1" applyFill="1" applyBorder="1"/>
    <xf numFmtId="3" fontId="7" fillId="0" borderId="0" xfId="0" applyNumberFormat="1" applyFont="1" applyBorder="1"/>
    <xf numFmtId="0" fontId="8" fillId="0" borderId="0" xfId="0" applyFont="1" applyFill="1" applyBorder="1" applyAlignment="1">
      <alignment vertical="center" wrapText="1"/>
    </xf>
    <xf numFmtId="3" fontId="0" fillId="7" borderId="0" xfId="0" applyNumberFormat="1" applyFont="1" applyFill="1" applyBorder="1"/>
    <xf numFmtId="164" fontId="7" fillId="7" borderId="0" xfId="0" applyNumberFormat="1" applyFont="1" applyFill="1" applyBorder="1" applyAlignment="1">
      <alignment horizontal="right" vertical="top" wrapText="1"/>
    </xf>
    <xf numFmtId="3" fontId="0" fillId="7" borderId="0" xfId="0" applyNumberFormat="1" applyFont="1" applyFill="1"/>
    <xf numFmtId="0" fontId="11" fillId="0" borderId="0" xfId="0" applyFont="1" applyFill="1" applyBorder="1" applyAlignment="1">
      <alignment horizontal="right" wrapText="1"/>
    </xf>
    <xf numFmtId="3" fontId="0" fillId="7" borderId="0" xfId="0" applyNumberFormat="1" applyFont="1" applyFill="1" applyAlignment="1"/>
    <xf numFmtId="0" fontId="8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horizontal="left" vertical="center" indent="1"/>
    </xf>
    <xf numFmtId="0" fontId="21" fillId="0" borderId="0" xfId="0" applyFont="1"/>
    <xf numFmtId="165" fontId="21" fillId="0" borderId="0" xfId="2" applyNumberFormat="1" applyFont="1" applyFill="1" applyBorder="1" applyAlignment="1">
      <alignment vertical="center"/>
    </xf>
    <xf numFmtId="0" fontId="8" fillId="0" borderId="1" xfId="0" applyFont="1" applyBorder="1"/>
    <xf numFmtId="0" fontId="8" fillId="0" borderId="0" xfId="1" applyFont="1" applyFill="1" applyBorder="1" applyAlignment="1">
      <alignment vertical="center"/>
    </xf>
    <xf numFmtId="0" fontId="8" fillId="7" borderId="0" xfId="1" applyFont="1" applyFill="1" applyBorder="1" applyAlignment="1">
      <alignment vertical="center"/>
    </xf>
    <xf numFmtId="0" fontId="8" fillId="8" borderId="0" xfId="1" applyFont="1" applyFill="1" applyBorder="1" applyAlignment="1">
      <alignment vertical="center"/>
    </xf>
    <xf numFmtId="0" fontId="8" fillId="8" borderId="0" xfId="0" applyFont="1" applyFill="1"/>
    <xf numFmtId="169" fontId="8" fillId="8" borderId="0" xfId="0" applyNumberFormat="1" applyFont="1" applyFill="1"/>
    <xf numFmtId="165" fontId="8" fillId="8" borderId="0" xfId="2" applyNumberFormat="1" applyFont="1" applyFill="1" applyBorder="1" applyAlignment="1">
      <alignment vertical="center"/>
    </xf>
    <xf numFmtId="0" fontId="8" fillId="8" borderId="1" xfId="1" applyFont="1" applyFill="1" applyBorder="1" applyAlignment="1">
      <alignment vertical="center"/>
    </xf>
    <xf numFmtId="0" fontId="8" fillId="8" borderId="1" xfId="0" applyFont="1" applyFill="1" applyBorder="1"/>
    <xf numFmtId="166" fontId="8" fillId="8" borderId="1" xfId="1" applyNumberFormat="1" applyFont="1" applyFill="1" applyBorder="1" applyAlignment="1">
      <alignment vertical="center"/>
    </xf>
    <xf numFmtId="0" fontId="0" fillId="7" borderId="0" xfId="1" applyFont="1" applyFill="1" applyBorder="1" applyAlignment="1">
      <alignment vertical="center"/>
    </xf>
    <xf numFmtId="164" fontId="0" fillId="7" borderId="0" xfId="0" applyNumberFormat="1" applyFont="1" applyFill="1"/>
    <xf numFmtId="0" fontId="0" fillId="7" borderId="0" xfId="1" applyFont="1" applyFill="1" applyBorder="1" applyAlignment="1">
      <alignment horizontal="left" vertical="center" indent="1"/>
    </xf>
    <xf numFmtId="164" fontId="7" fillId="7" borderId="0" xfId="0" applyNumberFormat="1" applyFont="1" applyFill="1"/>
    <xf numFmtId="3" fontId="7" fillId="7" borderId="0" xfId="0" applyNumberFormat="1" applyFont="1" applyFill="1"/>
    <xf numFmtId="0" fontId="8" fillId="7" borderId="0" xfId="1" applyFont="1" applyFill="1" applyBorder="1" applyAlignment="1">
      <alignment horizontal="left" vertical="center"/>
    </xf>
    <xf numFmtId="0" fontId="0" fillId="7" borderId="0" xfId="1" applyFont="1" applyFill="1" applyBorder="1" applyAlignment="1">
      <alignment horizontal="left" vertical="center"/>
    </xf>
    <xf numFmtId="1" fontId="0" fillId="0" borderId="0" xfId="0" applyNumberFormat="1" applyFont="1"/>
    <xf numFmtId="0" fontId="7" fillId="0" borderId="0" xfId="0" applyFont="1" applyFill="1" applyBorder="1" applyAlignment="1">
      <alignment horizontal="right" vertical="center" wrapText="1"/>
    </xf>
    <xf numFmtId="0" fontId="15" fillId="0" borderId="0" xfId="0" applyFont="1" applyFill="1" applyBorder="1" applyAlignment="1">
      <alignment horizontal="right" vertical="center" wrapText="1"/>
    </xf>
    <xf numFmtId="0" fontId="10" fillId="2" borderId="0" xfId="0" applyFont="1" applyFill="1" applyBorder="1" applyAlignment="1">
      <alignment vertical="center" wrapText="1"/>
    </xf>
    <xf numFmtId="3" fontId="15" fillId="0" borderId="0" xfId="0" applyNumberFormat="1" applyFont="1" applyFill="1" applyBorder="1" applyAlignment="1">
      <alignment vertical="center" wrapText="1"/>
    </xf>
    <xf numFmtId="3" fontId="15" fillId="0" borderId="0" xfId="0" applyNumberFormat="1" applyFont="1" applyFill="1" applyBorder="1" applyAlignment="1">
      <alignment horizontal="center" vertical="center" wrapText="1"/>
    </xf>
    <xf numFmtId="3" fontId="15" fillId="2" borderId="0" xfId="0" applyNumberFormat="1" applyFont="1" applyFill="1" applyBorder="1" applyAlignment="1">
      <alignment horizontal="center" vertical="center" wrapText="1"/>
    </xf>
    <xf numFmtId="1" fontId="9" fillId="6" borderId="0" xfId="0" applyNumberFormat="1" applyFont="1" applyFill="1" applyBorder="1" applyAlignment="1">
      <alignment vertical="top" wrapText="1"/>
    </xf>
    <xf numFmtId="167" fontId="9" fillId="6" borderId="0" xfId="0" applyNumberFormat="1" applyFont="1" applyFill="1" applyAlignment="1">
      <alignment horizontal="right" vertical="center"/>
    </xf>
    <xf numFmtId="0" fontId="0" fillId="7" borderId="0" xfId="0" applyFont="1" applyFill="1" applyAlignment="1">
      <alignment horizontal="right" vertical="center"/>
    </xf>
    <xf numFmtId="0" fontId="0" fillId="7" borderId="0" xfId="0" applyFont="1" applyFill="1" applyAlignment="1">
      <alignment horizontal="left" wrapText="1"/>
    </xf>
    <xf numFmtId="0" fontId="12" fillId="7" borderId="0" xfId="0" applyFont="1" applyFill="1" applyAlignment="1">
      <alignment horizontal="left" wrapText="1"/>
    </xf>
    <xf numFmtId="0" fontId="9" fillId="7" borderId="0" xfId="0" applyFont="1" applyFill="1" applyBorder="1" applyAlignment="1">
      <alignment vertical="top" wrapText="1"/>
    </xf>
    <xf numFmtId="0" fontId="9" fillId="7" borderId="0" xfId="0" applyFont="1" applyFill="1" applyBorder="1" applyAlignment="1">
      <alignment vertical="center" wrapText="1"/>
    </xf>
    <xf numFmtId="0" fontId="7" fillId="7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wrapText="1"/>
    </xf>
    <xf numFmtId="0" fontId="10" fillId="6" borderId="0" xfId="0" applyFont="1" applyFill="1" applyBorder="1" applyAlignment="1">
      <alignment vertical="center" wrapText="1"/>
    </xf>
    <xf numFmtId="3" fontId="15" fillId="6" borderId="0" xfId="0" applyNumberFormat="1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vertical="center" wrapText="1"/>
    </xf>
    <xf numFmtId="0" fontId="15" fillId="7" borderId="0" xfId="0" applyFont="1" applyFill="1" applyBorder="1" applyAlignment="1">
      <alignment horizontal="right" vertical="center" wrapText="1"/>
    </xf>
    <xf numFmtId="3" fontId="0" fillId="7" borderId="0" xfId="0" applyNumberFormat="1" applyFont="1" applyFill="1" applyAlignment="1">
      <alignment horizontal="right"/>
    </xf>
    <xf numFmtId="0" fontId="16" fillId="7" borderId="0" xfId="0" applyFont="1" applyFill="1" applyBorder="1" applyAlignment="1">
      <alignment vertical="center" wrapText="1"/>
    </xf>
    <xf numFmtId="3" fontId="15" fillId="7" borderId="0" xfId="0" applyNumberFormat="1" applyFont="1" applyFill="1" applyBorder="1" applyAlignment="1">
      <alignment vertical="center" wrapText="1"/>
    </xf>
    <xf numFmtId="3" fontId="9" fillId="7" borderId="0" xfId="0" applyNumberFormat="1" applyFont="1" applyFill="1" applyBorder="1" applyAlignment="1">
      <alignment horizontal="center" vertical="center" wrapText="1"/>
    </xf>
    <xf numFmtId="3" fontId="15" fillId="7" borderId="0" xfId="0" applyNumberFormat="1" applyFont="1" applyFill="1" applyBorder="1" applyAlignment="1">
      <alignment horizontal="center" vertical="center" wrapText="1"/>
    </xf>
    <xf numFmtId="3" fontId="0" fillId="7" borderId="0" xfId="0" applyNumberFormat="1" applyFont="1" applyFill="1" applyAlignment="1">
      <alignment vertical="center"/>
    </xf>
    <xf numFmtId="0" fontId="20" fillId="0" borderId="0" xfId="0" applyFont="1"/>
    <xf numFmtId="0" fontId="0" fillId="8" borderId="0" xfId="1" applyFont="1" applyFill="1" applyBorder="1" applyAlignment="1">
      <alignment vertical="center"/>
    </xf>
    <xf numFmtId="164" fontId="0" fillId="8" borderId="0" xfId="0" applyNumberFormat="1" applyFont="1" applyFill="1"/>
    <xf numFmtId="3" fontId="0" fillId="8" borderId="0" xfId="0" applyNumberFormat="1" applyFont="1" applyFill="1"/>
    <xf numFmtId="0" fontId="0" fillId="8" borderId="0" xfId="1" applyFont="1" applyFill="1" applyBorder="1" applyAlignment="1">
      <alignment horizontal="left" vertical="center" indent="1"/>
    </xf>
    <xf numFmtId="0" fontId="7" fillId="8" borderId="0" xfId="0" applyFont="1" applyFill="1"/>
    <xf numFmtId="164" fontId="7" fillId="8" borderId="0" xfId="0" applyNumberFormat="1" applyFont="1" applyFill="1"/>
    <xf numFmtId="3" fontId="7" fillId="8" borderId="0" xfId="0" applyNumberFormat="1" applyFont="1" applyFill="1"/>
    <xf numFmtId="0" fontId="11" fillId="0" borderId="0" xfId="0" applyFont="1"/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1" fontId="12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7" fillId="0" borderId="0" xfId="3" applyFont="1" applyFill="1" applyBorder="1" applyAlignment="1">
      <alignment vertical="center" wrapText="1"/>
    </xf>
    <xf numFmtId="164" fontId="7" fillId="0" borderId="0" xfId="3" applyNumberFormat="1" applyFont="1" applyFill="1" applyBorder="1" applyAlignment="1">
      <alignment horizontal="right" vertical="center" wrapText="1"/>
    </xf>
    <xf numFmtId="0" fontId="0" fillId="0" borderId="0" xfId="5" applyFont="1" applyFill="1" applyBorder="1" applyAlignment="1">
      <alignment horizontal="left" vertical="center" indent="1"/>
    </xf>
    <xf numFmtId="0" fontId="0" fillId="0" borderId="0" xfId="0" applyFont="1" applyAlignment="1">
      <alignment vertical="center"/>
    </xf>
    <xf numFmtId="0" fontId="0" fillId="0" borderId="0" xfId="5" applyFont="1" applyFill="1" applyBorder="1" applyAlignment="1">
      <alignment horizontal="left" vertical="center"/>
    </xf>
    <xf numFmtId="0" fontId="0" fillId="0" borderId="1" xfId="5" applyFont="1" applyFill="1" applyBorder="1" applyAlignment="1">
      <alignment horizontal="left" vertical="center" indent="1"/>
    </xf>
    <xf numFmtId="10" fontId="0" fillId="0" borderId="0" xfId="0" applyNumberFormat="1" applyFont="1" applyFill="1"/>
    <xf numFmtId="164" fontId="15" fillId="0" borderId="0" xfId="0" applyNumberFormat="1" applyFont="1" applyFill="1" applyBorder="1" applyAlignment="1">
      <alignment vertical="center" wrapText="1"/>
    </xf>
    <xf numFmtId="0" fontId="2" fillId="6" borderId="0" xfId="0" applyFont="1" applyFill="1"/>
    <xf numFmtId="1" fontId="9" fillId="6" borderId="0" xfId="0" applyNumberFormat="1" applyFont="1" applyFill="1"/>
    <xf numFmtId="0" fontId="9" fillId="6" borderId="0" xfId="3" applyFont="1" applyFill="1" applyBorder="1" applyAlignment="1">
      <alignment vertical="center" wrapText="1"/>
    </xf>
    <xf numFmtId="164" fontId="9" fillId="6" borderId="0" xfId="3" applyNumberFormat="1" applyFont="1" applyFill="1" applyBorder="1" applyAlignment="1">
      <alignment horizontal="right" vertical="center" wrapText="1"/>
    </xf>
    <xf numFmtId="0" fontId="23" fillId="6" borderId="0" xfId="3" applyFont="1" applyFill="1" applyBorder="1" applyAlignment="1">
      <alignment vertical="center" wrapText="1"/>
    </xf>
    <xf numFmtId="2" fontId="9" fillId="6" borderId="0" xfId="3" applyNumberFormat="1" applyFont="1" applyFill="1" applyBorder="1" applyAlignment="1">
      <alignment horizontal="right" vertical="center" wrapText="1"/>
    </xf>
    <xf numFmtId="0" fontId="9" fillId="6" borderId="0" xfId="3" applyFont="1" applyFill="1" applyBorder="1" applyAlignment="1">
      <alignment horizontal="left" vertical="center" wrapText="1"/>
    </xf>
    <xf numFmtId="168" fontId="9" fillId="6" borderId="0" xfId="3" applyNumberFormat="1" applyFont="1" applyFill="1" applyBorder="1" applyAlignment="1">
      <alignment vertical="center" wrapText="1"/>
    </xf>
    <xf numFmtId="0" fontId="12" fillId="7" borderId="0" xfId="0" applyFont="1" applyFill="1" applyAlignment="1">
      <alignment horizontal="left" vertical="center"/>
    </xf>
    <xf numFmtId="0" fontId="12" fillId="7" borderId="0" xfId="0" applyFont="1" applyFill="1" applyAlignment="1">
      <alignment horizontal="right" vertical="center"/>
    </xf>
    <xf numFmtId="1" fontId="0" fillId="7" borderId="0" xfId="0" applyNumberFormat="1" applyFont="1" applyFill="1"/>
    <xf numFmtId="1" fontId="12" fillId="7" borderId="0" xfId="0" applyNumberFormat="1" applyFont="1" applyFill="1" applyAlignment="1">
      <alignment horizontal="right" vertical="center"/>
    </xf>
    <xf numFmtId="0" fontId="7" fillId="7" borderId="0" xfId="3" applyFont="1" applyFill="1" applyBorder="1" applyAlignment="1">
      <alignment vertical="center" wrapText="1"/>
    </xf>
    <xf numFmtId="164" fontId="7" fillId="7" borderId="0" xfId="3" applyNumberFormat="1" applyFont="1" applyFill="1" applyBorder="1" applyAlignment="1">
      <alignment horizontal="right" vertical="center" wrapText="1"/>
    </xf>
    <xf numFmtId="168" fontId="7" fillId="7" borderId="0" xfId="3" applyNumberFormat="1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center"/>
    </xf>
    <xf numFmtId="3" fontId="0" fillId="7" borderId="0" xfId="0" applyNumberFormat="1" applyFont="1" applyFill="1" applyAlignment="1">
      <alignment horizontal="right" vertical="center"/>
    </xf>
    <xf numFmtId="164" fontId="17" fillId="7" borderId="0" xfId="0" applyNumberFormat="1" applyFont="1" applyFill="1" applyBorder="1" applyAlignment="1">
      <alignment vertical="center" wrapText="1"/>
    </xf>
    <xf numFmtId="0" fontId="8" fillId="8" borderId="0" xfId="5" applyFont="1" applyFill="1" applyBorder="1" applyAlignment="1">
      <alignment vertical="center"/>
    </xf>
    <xf numFmtId="171" fontId="8" fillId="8" borderId="0" xfId="0" applyNumberFormat="1" applyFont="1" applyFill="1"/>
    <xf numFmtId="0" fontId="8" fillId="8" borderId="1" xfId="5" applyFont="1" applyFill="1" applyBorder="1" applyAlignment="1">
      <alignment vertical="center"/>
    </xf>
    <xf numFmtId="166" fontId="8" fillId="8" borderId="1" xfId="5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0" fillId="8" borderId="0" xfId="5" applyFont="1" applyFill="1" applyBorder="1" applyAlignment="1">
      <alignment horizontal="left" vertical="center" indent="1"/>
    </xf>
    <xf numFmtId="0" fontId="0" fillId="8" borderId="0" xfId="0" applyFont="1" applyFill="1" applyAlignment="1">
      <alignment vertical="center"/>
    </xf>
    <xf numFmtId="0" fontId="0" fillId="8" borderId="0" xfId="5" applyFont="1" applyFill="1" applyBorder="1" applyAlignment="1">
      <alignment horizontal="left" vertical="center"/>
    </xf>
    <xf numFmtId="0" fontId="8" fillId="8" borderId="0" xfId="5" applyFont="1" applyFill="1" applyBorder="1" applyAlignment="1">
      <alignment horizontal="left" vertical="center"/>
    </xf>
    <xf numFmtId="0" fontId="7" fillId="0" borderId="0" xfId="0" applyFont="1" applyBorder="1"/>
    <xf numFmtId="164" fontId="7" fillId="0" borderId="0" xfId="0" applyNumberFormat="1" applyFont="1" applyFill="1" applyBorder="1" applyAlignment="1">
      <alignment vertical="top"/>
    </xf>
    <xf numFmtId="164" fontId="7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top" wrapText="1"/>
    </xf>
    <xf numFmtId="3" fontId="7" fillId="0" borderId="0" xfId="0" applyNumberFormat="1" applyFont="1" applyFill="1" applyBorder="1" applyAlignment="1">
      <alignment horizontal="left" vertical="center" wrapText="1"/>
    </xf>
    <xf numFmtId="0" fontId="9" fillId="5" borderId="0" xfId="0" applyFont="1" applyFill="1" applyBorder="1" applyAlignment="1">
      <alignment vertical="top" wrapText="1"/>
    </xf>
    <xf numFmtId="4" fontId="9" fillId="9" borderId="0" xfId="0" applyNumberFormat="1" applyFont="1" applyFill="1" applyBorder="1" applyAlignment="1">
      <alignment horizontal="right" vertical="center" wrapText="1"/>
    </xf>
    <xf numFmtId="164" fontId="7" fillId="7" borderId="0" xfId="0" applyNumberFormat="1" applyFont="1" applyFill="1" applyBorder="1" applyAlignment="1">
      <alignment vertical="top"/>
    </xf>
    <xf numFmtId="164" fontId="7" fillId="7" borderId="0" xfId="0" applyNumberFormat="1" applyFont="1" applyFill="1" applyBorder="1" applyAlignment="1">
      <alignment vertical="center"/>
    </xf>
    <xf numFmtId="0" fontId="13" fillId="7" borderId="0" xfId="0" applyFont="1" applyFill="1" applyBorder="1" applyAlignment="1">
      <alignment vertical="top" wrapText="1"/>
    </xf>
    <xf numFmtId="10" fontId="13" fillId="7" borderId="0" xfId="0" applyNumberFormat="1" applyFont="1" applyFill="1"/>
    <xf numFmtId="0" fontId="0" fillId="0" borderId="0" xfId="0" applyFont="1" applyFill="1" applyAlignment="1">
      <alignment wrapText="1"/>
    </xf>
    <xf numFmtId="3" fontId="6" fillId="7" borderId="0" xfId="0" applyNumberFormat="1" applyFont="1" applyFill="1" applyBorder="1" applyAlignment="1">
      <alignment horizontal="right" vertical="center" wrapText="1"/>
    </xf>
    <xf numFmtId="0" fontId="7" fillId="10" borderId="0" xfId="0" applyFont="1" applyFill="1" applyBorder="1" applyAlignment="1">
      <alignment vertical="center" wrapText="1"/>
    </xf>
    <xf numFmtId="3" fontId="9" fillId="7" borderId="0" xfId="0" applyNumberFormat="1" applyFont="1" applyFill="1" applyBorder="1" applyAlignment="1">
      <alignment horizontal="right" vertical="center" wrapText="1"/>
    </xf>
    <xf numFmtId="0" fontId="8" fillId="0" borderId="0" xfId="0" applyFont="1" applyBorder="1"/>
    <xf numFmtId="0" fontId="0" fillId="8" borderId="0" xfId="1" applyFont="1" applyFill="1" applyBorder="1" applyAlignment="1">
      <alignment horizontal="left" vertical="center"/>
    </xf>
    <xf numFmtId="164" fontId="7" fillId="4" borderId="0" xfId="3" applyNumberFormat="1" applyFont="1" applyFill="1" applyBorder="1" applyAlignment="1">
      <alignment horizontal="right" vertical="center" wrapText="1"/>
    </xf>
    <xf numFmtId="0" fontId="7" fillId="4" borderId="0" xfId="3" applyFont="1" applyFill="1" applyBorder="1" applyAlignment="1">
      <alignment horizontal="right" vertical="center" wrapText="1"/>
    </xf>
    <xf numFmtId="1" fontId="7" fillId="4" borderId="0" xfId="3" applyNumberFormat="1" applyFont="1" applyFill="1" applyBorder="1" applyAlignment="1">
      <alignment horizontal="right" vertical="center" wrapText="1"/>
    </xf>
    <xf numFmtId="0" fontId="11" fillId="0" borderId="0" xfId="0" applyFont="1" applyBorder="1" applyAlignment="1">
      <alignment wrapText="1"/>
    </xf>
    <xf numFmtId="10" fontId="0" fillId="0" borderId="0" xfId="0" applyNumberFormat="1" applyFont="1" applyBorder="1"/>
    <xf numFmtId="0" fontId="0" fillId="0" borderId="0" xfId="0" applyFont="1" applyBorder="1" applyAlignment="1">
      <alignment wrapText="1"/>
    </xf>
    <xf numFmtId="0" fontId="2" fillId="6" borderId="0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164" fontId="0" fillId="0" borderId="0" xfId="0" applyNumberFormat="1" applyFont="1" applyBorder="1"/>
    <xf numFmtId="164" fontId="0" fillId="7" borderId="0" xfId="0" applyNumberFormat="1" applyFont="1" applyFill="1" applyBorder="1"/>
    <xf numFmtId="0" fontId="6" fillId="0" borderId="0" xfId="0" applyFont="1" applyBorder="1" applyAlignment="1">
      <alignment wrapText="1"/>
    </xf>
    <xf numFmtId="0" fontId="13" fillId="0" borderId="0" xfId="0" applyFont="1" applyBorder="1" applyAlignment="1">
      <alignment horizontal="left" vertical="center" wrapText="1"/>
    </xf>
    <xf numFmtId="0" fontId="21" fillId="0" borderId="0" xfId="0" applyFont="1" applyBorder="1"/>
    <xf numFmtId="3" fontId="7" fillId="7" borderId="0" xfId="0" applyNumberFormat="1" applyFont="1" applyFill="1" applyBorder="1"/>
    <xf numFmtId="0" fontId="9" fillId="0" borderId="0" xfId="0" applyFont="1" applyBorder="1"/>
    <xf numFmtId="0" fontId="0" fillId="7" borderId="0" xfId="0" applyFont="1" applyFill="1" applyBorder="1" applyAlignment="1">
      <alignment vertical="center"/>
    </xf>
    <xf numFmtId="0" fontId="13" fillId="0" borderId="0" xfId="0" applyFont="1" applyBorder="1" applyAlignment="1">
      <alignment wrapText="1"/>
    </xf>
    <xf numFmtId="10" fontId="13" fillId="0" borderId="0" xfId="0" applyNumberFormat="1" applyFont="1" applyBorder="1"/>
    <xf numFmtId="0" fontId="8" fillId="8" borderId="0" xfId="0" applyFont="1" applyFill="1" applyBorder="1"/>
    <xf numFmtId="169" fontId="8" fillId="8" borderId="0" xfId="0" applyNumberFormat="1" applyFont="1" applyFill="1" applyBorder="1"/>
    <xf numFmtId="166" fontId="8" fillId="8" borderId="0" xfId="1" applyNumberFormat="1" applyFont="1" applyFill="1" applyBorder="1" applyAlignment="1">
      <alignment vertical="center"/>
    </xf>
    <xf numFmtId="10" fontId="2" fillId="0" borderId="0" xfId="0" applyNumberFormat="1" applyFont="1" applyBorder="1"/>
    <xf numFmtId="0" fontId="13" fillId="0" borderId="0" xfId="0" applyFont="1" applyFill="1" applyBorder="1"/>
    <xf numFmtId="10" fontId="13" fillId="0" borderId="0" xfId="0" applyNumberFormat="1" applyFont="1" applyFill="1" applyBorder="1"/>
    <xf numFmtId="0" fontId="13" fillId="0" borderId="0" xfId="0" applyFont="1" applyBorder="1"/>
    <xf numFmtId="3" fontId="0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18" fillId="0" borderId="0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0" fillId="7" borderId="0" xfId="0" applyFont="1" applyFill="1" applyBorder="1" applyAlignment="1">
      <alignment wrapText="1"/>
    </xf>
    <xf numFmtId="0" fontId="12" fillId="7" borderId="0" xfId="0" applyFont="1" applyFill="1" applyBorder="1" applyAlignment="1">
      <alignment horizontal="left" vertical="center" wrapText="1"/>
    </xf>
    <xf numFmtId="0" fontId="15" fillId="7" borderId="0" xfId="3" applyFont="1" applyFill="1" applyBorder="1" applyAlignment="1">
      <alignment horizontal="right" vertical="center" wrapText="1"/>
    </xf>
    <xf numFmtId="1" fontId="15" fillId="7" borderId="0" xfId="3" applyNumberFormat="1" applyFont="1" applyFill="1" applyBorder="1" applyAlignment="1">
      <alignment horizontal="right" vertical="center" wrapText="1"/>
    </xf>
    <xf numFmtId="0" fontId="6" fillId="7" borderId="0" xfId="0" applyFont="1" applyFill="1" applyBorder="1" applyAlignment="1">
      <alignment wrapText="1"/>
    </xf>
    <xf numFmtId="0" fontId="13" fillId="7" borderId="0" xfId="0" applyFont="1" applyFill="1" applyBorder="1" applyAlignment="1">
      <alignment horizontal="left" vertical="center" wrapText="1"/>
    </xf>
    <xf numFmtId="0" fontId="13" fillId="7" borderId="0" xfId="0" applyNumberFormat="1" applyFont="1" applyFill="1" applyBorder="1"/>
    <xf numFmtId="164" fontId="9" fillId="6" borderId="0" xfId="0" applyNumberFormat="1" applyFont="1" applyFill="1" applyBorder="1"/>
    <xf numFmtId="0" fontId="9" fillId="6" borderId="0" xfId="0" applyFont="1" applyFill="1" applyBorder="1"/>
    <xf numFmtId="164" fontId="9" fillId="6" borderId="0" xfId="0" applyNumberFormat="1" applyFont="1" applyFill="1" applyBorder="1" applyAlignment="1">
      <alignment horizontal="right" vertical="center"/>
    </xf>
    <xf numFmtId="164" fontId="9" fillId="5" borderId="0" xfId="0" applyNumberFormat="1" applyFont="1" applyFill="1" applyBorder="1" applyAlignment="1">
      <alignment horizontal="right" vertical="center"/>
    </xf>
    <xf numFmtId="170" fontId="9" fillId="5" borderId="0" xfId="0" applyNumberFormat="1" applyFont="1" applyFill="1" applyBorder="1" applyAlignment="1">
      <alignment horizontal="right" vertical="center"/>
    </xf>
    <xf numFmtId="10" fontId="13" fillId="7" borderId="0" xfId="0" applyNumberFormat="1" applyFont="1" applyFill="1" applyBorder="1"/>
    <xf numFmtId="0" fontId="7" fillId="7" borderId="0" xfId="3" applyFont="1" applyFill="1" applyBorder="1" applyAlignment="1">
      <alignment horizontal="right" vertical="center" wrapText="1"/>
    </xf>
    <xf numFmtId="0" fontId="7" fillId="6" borderId="0" xfId="0" applyFont="1" applyFill="1" applyBorder="1" applyAlignment="1">
      <alignment horizontal="right" vertical="center" wrapText="1"/>
    </xf>
    <xf numFmtId="164" fontId="7" fillId="0" borderId="0" xfId="0" applyNumberFormat="1" applyFont="1" applyFill="1" applyBorder="1" applyAlignment="1">
      <alignment horizontal="right" vertical="center"/>
    </xf>
    <xf numFmtId="164" fontId="7" fillId="7" borderId="0" xfId="0" applyNumberFormat="1" applyFont="1" applyFill="1" applyBorder="1" applyAlignment="1">
      <alignment horizontal="right" vertical="center"/>
    </xf>
    <xf numFmtId="1" fontId="7" fillId="7" borderId="0" xfId="0" applyNumberFormat="1" applyFont="1" applyFill="1" applyBorder="1" applyAlignment="1">
      <alignment horizontal="right" vertical="center" wrapText="1"/>
    </xf>
    <xf numFmtId="164" fontId="15" fillId="7" borderId="0" xfId="0" applyNumberFormat="1" applyFont="1" applyFill="1" applyBorder="1" applyAlignment="1">
      <alignment vertical="center" wrapText="1"/>
    </xf>
    <xf numFmtId="0" fontId="9" fillId="6" borderId="0" xfId="0" applyFont="1" applyFill="1" applyAlignment="1">
      <alignment wrapText="1"/>
    </xf>
    <xf numFmtId="0" fontId="18" fillId="0" borderId="0" xfId="0" applyFont="1" applyAlignment="1">
      <alignment wrapText="1"/>
    </xf>
    <xf numFmtId="164" fontId="9" fillId="6" borderId="0" xfId="0" applyNumberFormat="1" applyFont="1" applyFill="1"/>
    <xf numFmtId="2" fontId="9" fillId="6" borderId="0" xfId="0" applyNumberFormat="1" applyFont="1" applyFill="1" applyBorder="1" applyAlignment="1">
      <alignment vertical="top" wrapText="1"/>
    </xf>
    <xf numFmtId="0" fontId="12" fillId="7" borderId="0" xfId="0" applyFont="1" applyFill="1" applyAlignment="1">
      <alignment horizontal="right" vertical="center" wrapText="1"/>
    </xf>
    <xf numFmtId="0" fontId="19" fillId="0" borderId="0" xfId="0" applyFont="1" applyAlignment="1">
      <alignment horizontal="left" wrapText="1"/>
    </xf>
    <xf numFmtId="0" fontId="24" fillId="4" borderId="0" xfId="0" applyFont="1" applyFill="1" applyBorder="1" applyAlignment="1">
      <alignment vertical="center" wrapText="1"/>
    </xf>
    <xf numFmtId="170" fontId="9" fillId="6" borderId="0" xfId="0" applyNumberFormat="1" applyFont="1" applyFill="1" applyBorder="1" applyAlignment="1">
      <alignment vertical="top" wrapText="1"/>
    </xf>
    <xf numFmtId="0" fontId="24" fillId="7" borderId="0" xfId="0" applyFont="1" applyFill="1" applyBorder="1" applyAlignment="1">
      <alignment vertical="center" wrapText="1"/>
    </xf>
    <xf numFmtId="3" fontId="0" fillId="7" borderId="2" xfId="18" applyNumberFormat="1" applyFont="1" applyFill="1" applyBorder="1" applyAlignment="1">
      <alignment horizontal="right"/>
    </xf>
    <xf numFmtId="0" fontId="7" fillId="7" borderId="0" xfId="1" applyFont="1" applyFill="1" applyBorder="1" applyAlignment="1">
      <alignment vertical="center"/>
    </xf>
    <xf numFmtId="0" fontId="25" fillId="4" borderId="4" xfId="0" applyFont="1" applyFill="1" applyBorder="1"/>
    <xf numFmtId="164" fontId="25" fillId="4" borderId="3" xfId="0" applyNumberFormat="1" applyFont="1" applyFill="1" applyBorder="1" applyAlignment="1">
      <alignment horizontal="left" vertical="center" wrapText="1"/>
    </xf>
    <xf numFmtId="164" fontId="25" fillId="4" borderId="3" xfId="0" applyNumberFormat="1" applyFont="1" applyFill="1" applyBorder="1" applyAlignment="1">
      <alignment horizontal="right" vertical="center" wrapText="1"/>
    </xf>
    <xf numFmtId="10" fontId="25" fillId="4" borderId="3" xfId="0" applyNumberFormat="1" applyFont="1" applyFill="1" applyBorder="1" applyAlignment="1">
      <alignment horizontal="right" vertical="center" wrapText="1"/>
    </xf>
    <xf numFmtId="169" fontId="25" fillId="4" borderId="3" xfId="0" applyNumberFormat="1" applyFont="1" applyFill="1" applyBorder="1" applyAlignment="1">
      <alignment horizontal="right" vertical="center" wrapText="1"/>
    </xf>
    <xf numFmtId="0" fontId="26" fillId="6" borderId="0" xfId="0" applyFont="1" applyFill="1"/>
    <xf numFmtId="0" fontId="27" fillId="6" borderId="0" xfId="0" applyFont="1" applyFill="1" applyAlignment="1">
      <alignment horizontal="right"/>
    </xf>
    <xf numFmtId="164" fontId="25" fillId="7" borderId="3" xfId="0" applyNumberFormat="1" applyFont="1" applyFill="1" applyBorder="1" applyAlignment="1">
      <alignment horizontal="left" vertical="center" wrapText="1"/>
    </xf>
    <xf numFmtId="164" fontId="25" fillId="7" borderId="3" xfId="0" applyNumberFormat="1" applyFont="1" applyFill="1" applyBorder="1" applyAlignment="1">
      <alignment horizontal="right" vertical="center" wrapText="1"/>
    </xf>
    <xf numFmtId="10" fontId="25" fillId="7" borderId="3" xfId="0" applyNumberFormat="1" applyFont="1" applyFill="1" applyBorder="1" applyAlignment="1">
      <alignment horizontal="right" vertical="center" wrapText="1"/>
    </xf>
    <xf numFmtId="169" fontId="25" fillId="7" borderId="3" xfId="0" applyNumberFormat="1" applyFont="1" applyFill="1" applyBorder="1" applyAlignment="1">
      <alignment horizontal="right" vertical="center" wrapText="1"/>
    </xf>
    <xf numFmtId="164" fontId="25" fillId="7" borderId="3" xfId="0" applyNumberFormat="1" applyFont="1" applyFill="1" applyBorder="1" applyAlignment="1">
      <alignment horizontal="left" vertical="center"/>
    </xf>
    <xf numFmtId="0" fontId="19" fillId="0" borderId="0" xfId="0" applyFont="1" applyAlignment="1"/>
    <xf numFmtId="0" fontId="19" fillId="0" borderId="0" xfId="0" applyFont="1" applyAlignment="1"/>
    <xf numFmtId="0" fontId="20" fillId="0" borderId="0" xfId="0" applyFont="1" applyAlignment="1"/>
    <xf numFmtId="0" fontId="22" fillId="0" borderId="0" xfId="0" applyFont="1" applyAlignment="1">
      <alignment wrapText="1"/>
    </xf>
    <xf numFmtId="0" fontId="0" fillId="0" borderId="0" xfId="0" applyAlignment="1"/>
    <xf numFmtId="0" fontId="19" fillId="0" borderId="0" xfId="0" applyFont="1" applyBorder="1" applyAlignment="1">
      <alignment wrapText="1"/>
    </xf>
    <xf numFmtId="0" fontId="0" fillId="0" borderId="0" xfId="0" applyAlignment="1">
      <alignment wrapText="1"/>
    </xf>
  </cellXfs>
  <cellStyles count="19">
    <cellStyle name="Normal" xfId="0" builtinId="0"/>
    <cellStyle name="Normal 2" xfId="1"/>
    <cellStyle name="Normal 2 2" xfId="5"/>
    <cellStyle name="Normal 2 2 3" xfId="6"/>
    <cellStyle name="Normal 2 3" xfId="12"/>
    <cellStyle name="Normal 2 3 2" xfId="16"/>
    <cellStyle name="Normal 25 2" xfId="7"/>
    <cellStyle name="Normal 3 2" xfId="11"/>
    <cellStyle name="Normal 3 2 2" xfId="4"/>
    <cellStyle name="Normal 3 2 2 2" xfId="8"/>
    <cellStyle name="Normal 31" xfId="13"/>
    <cellStyle name="Normal 34 2" xfId="14"/>
    <cellStyle name="Normal 34 2 2" xfId="18"/>
    <cellStyle name="Normal 8" xfId="3"/>
    <cellStyle name="Normal 8 2" xfId="9"/>
    <cellStyle name="Normal 8 2 2" xfId="15"/>
    <cellStyle name="Normal 8 2 2 2" xfId="17"/>
    <cellStyle name="Normal 8 3 2" xfId="10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176"/>
  <sheetViews>
    <sheetView tabSelected="1" zoomScale="90" zoomScaleNormal="90" workbookViewId="0">
      <selection activeCell="A160" sqref="A160"/>
    </sheetView>
  </sheetViews>
  <sheetFormatPr defaultColWidth="9.140625" defaultRowHeight="15" x14ac:dyDescent="0.25"/>
  <cols>
    <col min="1" max="1" width="57.5703125" style="8" bestFit="1" customWidth="1"/>
    <col min="2" max="2" width="37.28515625" style="8" hidden="1" customWidth="1"/>
    <col min="3" max="4" width="10.28515625" style="8" bestFit="1" customWidth="1"/>
    <col min="5" max="6" width="10.28515625" style="6" bestFit="1" customWidth="1"/>
    <col min="7" max="7" width="11.42578125" style="6" bestFit="1" customWidth="1"/>
    <col min="8" max="9" width="10.28515625" style="6" bestFit="1" customWidth="1"/>
    <col min="10" max="10" width="10" style="6" customWidth="1"/>
    <col min="11" max="11" width="29.5703125" style="6" bestFit="1" customWidth="1"/>
    <col min="12" max="12" width="23.28515625" style="6" hidden="1" customWidth="1"/>
    <col min="13" max="13" width="9" style="6" bestFit="1" customWidth="1"/>
    <col min="14" max="14" width="10.28515625" style="6" bestFit="1" customWidth="1"/>
    <col min="15" max="19" width="9" style="6" bestFit="1" customWidth="1"/>
    <col min="20" max="20" width="11" style="7" customWidth="1"/>
    <col min="21" max="16384" width="9.140625" style="6"/>
  </cols>
  <sheetData>
    <row r="1" spans="1:20" ht="26.25" x14ac:dyDescent="0.4">
      <c r="A1" s="62" t="s">
        <v>360</v>
      </c>
      <c r="B1" s="5"/>
      <c r="C1" s="5"/>
      <c r="D1" s="5"/>
    </row>
    <row r="5" spans="1:20" ht="21" x14ac:dyDescent="0.35">
      <c r="A5" s="304" t="s">
        <v>204</v>
      </c>
      <c r="B5" s="305"/>
      <c r="C5" s="305"/>
    </row>
    <row r="6" spans="1:20" x14ac:dyDescent="0.25">
      <c r="A6" s="63"/>
      <c r="B6" s="63"/>
      <c r="C6" s="64">
        <v>2010</v>
      </c>
      <c r="D6" s="64">
        <v>2011</v>
      </c>
      <c r="E6" s="64">
        <v>2012</v>
      </c>
      <c r="F6" s="64">
        <v>2013</v>
      </c>
      <c r="G6" s="64">
        <v>2014</v>
      </c>
      <c r="H6" s="64">
        <v>2015</v>
      </c>
      <c r="I6" s="64">
        <v>2016</v>
      </c>
      <c r="K6" s="63"/>
      <c r="L6" s="63"/>
      <c r="M6" s="64">
        <v>2010</v>
      </c>
      <c r="N6" s="64">
        <v>2011</v>
      </c>
      <c r="O6" s="64">
        <v>2012</v>
      </c>
      <c r="P6" s="64">
        <v>2013</v>
      </c>
      <c r="Q6" s="64">
        <v>2014</v>
      </c>
      <c r="R6" s="64">
        <v>2015</v>
      </c>
      <c r="S6" s="64">
        <v>2016</v>
      </c>
    </row>
    <row r="7" spans="1:20" x14ac:dyDescent="0.25">
      <c r="A7" s="63"/>
      <c r="B7" s="63"/>
      <c r="C7" s="65" t="s">
        <v>3</v>
      </c>
      <c r="D7" s="65" t="s">
        <v>3</v>
      </c>
      <c r="E7" s="65" t="s">
        <v>3</v>
      </c>
      <c r="F7" s="65" t="s">
        <v>3</v>
      </c>
      <c r="G7" s="65" t="s">
        <v>3</v>
      </c>
      <c r="H7" s="65" t="s">
        <v>3</v>
      </c>
      <c r="I7" s="65" t="s">
        <v>3</v>
      </c>
      <c r="K7" s="63"/>
      <c r="L7" s="63"/>
      <c r="M7" s="65" t="s">
        <v>3</v>
      </c>
      <c r="N7" s="65" t="s">
        <v>3</v>
      </c>
      <c r="O7" s="65" t="s">
        <v>3</v>
      </c>
      <c r="P7" s="65" t="s">
        <v>3</v>
      </c>
      <c r="Q7" s="65" t="s">
        <v>3</v>
      </c>
      <c r="R7" s="65" t="s">
        <v>3</v>
      </c>
      <c r="S7" s="65" t="s">
        <v>3</v>
      </c>
    </row>
    <row r="8" spans="1:20" x14ac:dyDescent="0.25">
      <c r="A8" s="10"/>
      <c r="B8" s="10"/>
      <c r="C8" s="11"/>
      <c r="D8" s="11"/>
      <c r="E8" s="11"/>
      <c r="F8" s="11"/>
      <c r="G8" s="11"/>
      <c r="H8" s="11"/>
      <c r="I8" s="11"/>
      <c r="K8" s="1" t="s">
        <v>346</v>
      </c>
      <c r="L8" s="6" t="s">
        <v>254</v>
      </c>
      <c r="M8" s="6">
        <f t="shared" ref="M8:S8" si="0">C13</f>
        <v>14081</v>
      </c>
      <c r="N8" s="6">
        <f t="shared" si="0"/>
        <v>14363</v>
      </c>
      <c r="O8" s="6">
        <f t="shared" si="0"/>
        <v>17636</v>
      </c>
      <c r="P8" s="6">
        <f t="shared" si="0"/>
        <v>22907</v>
      </c>
      <c r="Q8" s="6">
        <f t="shared" si="0"/>
        <v>28050</v>
      </c>
      <c r="R8" s="6">
        <f t="shared" si="0"/>
        <v>33977</v>
      </c>
      <c r="S8" s="6">
        <f t="shared" si="0"/>
        <v>41583</v>
      </c>
    </row>
    <row r="9" spans="1:20" x14ac:dyDescent="0.25">
      <c r="A9" s="76" t="s">
        <v>0</v>
      </c>
      <c r="B9" s="77" t="s">
        <v>6</v>
      </c>
      <c r="C9" s="78">
        <v>14081</v>
      </c>
      <c r="D9" s="78">
        <v>14363</v>
      </c>
      <c r="E9" s="78">
        <v>17636</v>
      </c>
      <c r="F9" s="78">
        <v>21695</v>
      </c>
      <c r="G9" s="78">
        <v>27209</v>
      </c>
      <c r="H9" s="78">
        <v>31764</v>
      </c>
      <c r="I9" s="78">
        <v>40432</v>
      </c>
      <c r="K9" s="130" t="s">
        <v>229</v>
      </c>
      <c r="L9" s="78" t="s">
        <v>229</v>
      </c>
      <c r="M9" s="131">
        <f t="shared" ref="M9:S9" si="1">C13+C23-C18</f>
        <v>1061</v>
      </c>
      <c r="N9" s="131">
        <f t="shared" si="1"/>
        <v>1753</v>
      </c>
      <c r="O9" s="131">
        <f t="shared" si="1"/>
        <v>6033</v>
      </c>
      <c r="P9" s="131">
        <f t="shared" si="1"/>
        <v>8604</v>
      </c>
      <c r="Q9" s="131">
        <f t="shared" si="1"/>
        <v>10912</v>
      </c>
      <c r="R9" s="131">
        <f t="shared" si="1"/>
        <v>9664</v>
      </c>
      <c r="S9" s="131">
        <f t="shared" si="1"/>
        <v>12562</v>
      </c>
    </row>
    <row r="10" spans="1:20" ht="16.5" customHeight="1" x14ac:dyDescent="0.25">
      <c r="A10" s="14" t="s">
        <v>5</v>
      </c>
      <c r="B10" s="12" t="s">
        <v>7</v>
      </c>
      <c r="C10" s="6"/>
      <c r="D10" s="6"/>
      <c r="H10" s="6">
        <v>1838</v>
      </c>
      <c r="I10" s="6">
        <v>717</v>
      </c>
      <c r="K10" s="117" t="s">
        <v>230</v>
      </c>
      <c r="L10" s="118" t="s">
        <v>243</v>
      </c>
      <c r="M10" s="119">
        <f t="shared" ref="M10:S10" si="2">M9/M8</f>
        <v>7.5349762090760594E-2</v>
      </c>
      <c r="N10" s="119">
        <f t="shared" si="2"/>
        <v>0.12204971106314837</v>
      </c>
      <c r="O10" s="119">
        <f t="shared" si="2"/>
        <v>0.3420843728736675</v>
      </c>
      <c r="P10" s="119">
        <f t="shared" si="2"/>
        <v>0.3756057100449644</v>
      </c>
      <c r="Q10" s="119">
        <f t="shared" si="2"/>
        <v>0.38901960784313727</v>
      </c>
      <c r="R10" s="119">
        <f t="shared" si="2"/>
        <v>0.28442770109191512</v>
      </c>
      <c r="S10" s="119">
        <f t="shared" si="2"/>
        <v>0.30209460596878535</v>
      </c>
    </row>
    <row r="11" spans="1:20" x14ac:dyDescent="0.25">
      <c r="A11" s="76" t="s">
        <v>1</v>
      </c>
      <c r="B11" s="77" t="s">
        <v>8</v>
      </c>
      <c r="C11" s="78"/>
      <c r="D11" s="78"/>
      <c r="E11" s="78"/>
      <c r="F11" s="78">
        <v>104</v>
      </c>
      <c r="G11" s="78">
        <v>515</v>
      </c>
      <c r="H11" s="78">
        <v>184</v>
      </c>
      <c r="I11" s="78">
        <v>179</v>
      </c>
      <c r="K11" s="130" t="s">
        <v>231</v>
      </c>
      <c r="L11" s="78" t="s">
        <v>244</v>
      </c>
      <c r="M11" s="131">
        <f t="shared" ref="M11:S11" si="3">C33</f>
        <v>-1513</v>
      </c>
      <c r="N11" s="131">
        <f t="shared" si="3"/>
        <v>533</v>
      </c>
      <c r="O11" s="131">
        <f t="shared" si="3"/>
        <v>1881</v>
      </c>
      <c r="P11" s="131">
        <f t="shared" si="3"/>
        <v>2907</v>
      </c>
      <c r="Q11" s="131">
        <f t="shared" si="3"/>
        <v>9642</v>
      </c>
      <c r="R11" s="131">
        <f t="shared" si="3"/>
        <v>2215</v>
      </c>
      <c r="S11" s="131">
        <f t="shared" si="3"/>
        <v>3669</v>
      </c>
    </row>
    <row r="12" spans="1:20" x14ac:dyDescent="0.25">
      <c r="A12" s="8" t="s">
        <v>2</v>
      </c>
      <c r="B12" s="15" t="s">
        <v>9</v>
      </c>
      <c r="C12" s="6"/>
      <c r="D12" s="6"/>
      <c r="F12" s="6">
        <v>1108</v>
      </c>
      <c r="G12" s="6">
        <v>326</v>
      </c>
      <c r="H12" s="6">
        <v>191</v>
      </c>
      <c r="I12" s="6">
        <v>255</v>
      </c>
      <c r="K12" s="117" t="s">
        <v>232</v>
      </c>
      <c r="L12" s="120" t="s">
        <v>245</v>
      </c>
      <c r="M12" s="119">
        <f t="shared" ref="M12:S12" si="4">M11/M8</f>
        <v>-0.10744975498899226</v>
      </c>
      <c r="N12" s="119">
        <f t="shared" si="4"/>
        <v>3.7109239016918469E-2</v>
      </c>
      <c r="O12" s="119">
        <f t="shared" si="4"/>
        <v>0.10665683828532548</v>
      </c>
      <c r="P12" s="119">
        <f t="shared" si="4"/>
        <v>0.12690443969092416</v>
      </c>
      <c r="Q12" s="119">
        <f t="shared" si="4"/>
        <v>0.3437433155080214</v>
      </c>
      <c r="R12" s="119">
        <f t="shared" si="4"/>
        <v>6.5191158725019863E-2</v>
      </c>
      <c r="S12" s="119">
        <f t="shared" si="4"/>
        <v>8.8233172209797275E-2</v>
      </c>
    </row>
    <row r="13" spans="1:20" x14ac:dyDescent="0.25">
      <c r="A13" s="66" t="s">
        <v>4</v>
      </c>
      <c r="B13" s="66" t="s">
        <v>10</v>
      </c>
      <c r="C13" s="67">
        <f>SUM(C9:C12)</f>
        <v>14081</v>
      </c>
      <c r="D13" s="67">
        <f>D9</f>
        <v>14363</v>
      </c>
      <c r="E13" s="67">
        <f>E9</f>
        <v>17636</v>
      </c>
      <c r="F13" s="67">
        <f>F9+F10+F11+F12</f>
        <v>22907</v>
      </c>
      <c r="G13" s="67">
        <f>G9+G10+G11+G12</f>
        <v>28050</v>
      </c>
      <c r="H13" s="67">
        <f>H9+H10+H11+H12</f>
        <v>33977</v>
      </c>
      <c r="I13" s="67">
        <f>I9+I10+I11+I12</f>
        <v>41583</v>
      </c>
      <c r="K13" s="122" t="s">
        <v>242</v>
      </c>
      <c r="L13" s="78" t="s">
        <v>246</v>
      </c>
      <c r="M13" s="113">
        <f t="shared" ref="M13:S13" si="5">C113</f>
        <v>50086</v>
      </c>
      <c r="N13" s="113">
        <f t="shared" si="5"/>
        <v>50361</v>
      </c>
      <c r="O13" s="113">
        <f t="shared" si="5"/>
        <v>59281</v>
      </c>
      <c r="P13" s="113">
        <f t="shared" si="5"/>
        <v>83973</v>
      </c>
      <c r="Q13" s="113">
        <f t="shared" si="5"/>
        <v>66344</v>
      </c>
      <c r="R13" s="113">
        <f t="shared" si="5"/>
        <v>75438</v>
      </c>
      <c r="S13" s="113">
        <f t="shared" si="5"/>
        <v>89463</v>
      </c>
    </row>
    <row r="14" spans="1:20" s="17" customFormat="1" x14ac:dyDescent="0.25">
      <c r="A14" s="66"/>
      <c r="B14" s="66"/>
      <c r="C14" s="67"/>
      <c r="D14" s="67"/>
      <c r="E14" s="67"/>
      <c r="F14" s="67"/>
      <c r="G14" s="67"/>
      <c r="H14" s="67"/>
      <c r="I14" s="67"/>
      <c r="K14" s="2" t="s">
        <v>86</v>
      </c>
      <c r="L14" s="18" t="s">
        <v>135</v>
      </c>
      <c r="M14" s="19">
        <f t="shared" ref="M14:S14" si="6">C105</f>
        <v>27033</v>
      </c>
      <c r="N14" s="19">
        <f t="shared" si="6"/>
        <v>27558</v>
      </c>
      <c r="O14" s="19">
        <f t="shared" si="6"/>
        <v>36605</v>
      </c>
      <c r="P14" s="19">
        <f t="shared" si="6"/>
        <v>31692</v>
      </c>
      <c r="Q14" s="19">
        <f t="shared" si="6"/>
        <v>29854</v>
      </c>
      <c r="R14" s="19">
        <f t="shared" si="6"/>
        <v>36800</v>
      </c>
      <c r="S14" s="19">
        <f t="shared" si="6"/>
        <v>47571</v>
      </c>
      <c r="T14" s="7"/>
    </row>
    <row r="15" spans="1:20" s="17" customFormat="1" x14ac:dyDescent="0.25">
      <c r="A15" s="36" t="s">
        <v>184</v>
      </c>
      <c r="B15" s="36" t="s">
        <v>207</v>
      </c>
      <c r="C15" s="83">
        <v>-554</v>
      </c>
      <c r="D15" s="83">
        <v>-421</v>
      </c>
      <c r="E15" s="83">
        <v>-480</v>
      </c>
      <c r="F15" s="83">
        <v>-610</v>
      </c>
      <c r="G15" s="83">
        <v>-481</v>
      </c>
      <c r="H15" s="83">
        <v>-3167</v>
      </c>
      <c r="I15" s="83">
        <v>-4998</v>
      </c>
      <c r="K15" s="132" t="s">
        <v>93</v>
      </c>
      <c r="L15" s="70" t="s">
        <v>141</v>
      </c>
      <c r="M15" s="133">
        <f t="shared" ref="M15:S15" si="7">C112</f>
        <v>11587</v>
      </c>
      <c r="N15" s="133">
        <f t="shared" si="7"/>
        <v>11587</v>
      </c>
      <c r="O15" s="133">
        <f t="shared" si="7"/>
        <v>11587</v>
      </c>
      <c r="P15" s="133">
        <f t="shared" si="7"/>
        <v>13744</v>
      </c>
      <c r="Q15" s="133">
        <f t="shared" si="7"/>
        <v>19398</v>
      </c>
      <c r="R15" s="133">
        <f t="shared" si="7"/>
        <v>19540</v>
      </c>
      <c r="S15" s="133">
        <f t="shared" si="7"/>
        <v>19540</v>
      </c>
      <c r="T15" s="7"/>
    </row>
    <row r="16" spans="1:20" x14ac:dyDescent="0.25">
      <c r="A16" s="82" t="s">
        <v>185</v>
      </c>
      <c r="B16" s="82" t="s">
        <v>208</v>
      </c>
      <c r="C16" s="84">
        <v>-2808</v>
      </c>
      <c r="D16" s="84">
        <v>-1902</v>
      </c>
      <c r="E16" s="84">
        <v>-1401</v>
      </c>
      <c r="F16" s="84">
        <v>-4478</v>
      </c>
      <c r="G16" s="84">
        <v>-3943</v>
      </c>
      <c r="H16" s="84">
        <v>-6910</v>
      </c>
      <c r="I16" s="84">
        <v>-8619</v>
      </c>
      <c r="K16" s="2" t="s">
        <v>233</v>
      </c>
      <c r="L16" s="6" t="s">
        <v>257</v>
      </c>
      <c r="M16" s="19">
        <f t="shared" ref="M16:S16" si="8">C111</f>
        <v>0</v>
      </c>
      <c r="N16" s="19">
        <f t="shared" si="8"/>
        <v>0</v>
      </c>
      <c r="O16" s="19">
        <f t="shared" si="8"/>
        <v>0</v>
      </c>
      <c r="P16" s="19">
        <f t="shared" si="8"/>
        <v>26862</v>
      </c>
      <c r="Q16" s="19">
        <f t="shared" si="8"/>
        <v>11386</v>
      </c>
      <c r="R16" s="19">
        <f t="shared" si="8"/>
        <v>14988</v>
      </c>
      <c r="S16" s="19">
        <f t="shared" si="8"/>
        <v>18429</v>
      </c>
    </row>
    <row r="17" spans="1:20" x14ac:dyDescent="0.25">
      <c r="A17" s="36" t="s">
        <v>186</v>
      </c>
      <c r="B17" s="36" t="s">
        <v>209</v>
      </c>
      <c r="C17" s="83">
        <v>-9287</v>
      </c>
      <c r="D17" s="83">
        <v>-8482</v>
      </c>
      <c r="E17" s="83">
        <v>-9760</v>
      </c>
      <c r="F17" s="83">
        <v>-11801</v>
      </c>
      <c r="G17" s="83">
        <v>-14943</v>
      </c>
      <c r="H17" s="83">
        <v>-16369</v>
      </c>
      <c r="I17" s="83">
        <v>-19101</v>
      </c>
      <c r="K17" s="122" t="s">
        <v>234</v>
      </c>
      <c r="L17" s="78" t="s">
        <v>247</v>
      </c>
      <c r="M17" s="134">
        <f t="shared" ref="M17:S17" si="9">C123</f>
        <v>6616</v>
      </c>
      <c r="N17" s="134">
        <f t="shared" si="9"/>
        <v>5946</v>
      </c>
      <c r="O17" s="134">
        <f t="shared" si="9"/>
        <v>6366</v>
      </c>
      <c r="P17" s="134">
        <f t="shared" si="9"/>
        <v>8488</v>
      </c>
      <c r="Q17" s="134">
        <f t="shared" si="9"/>
        <v>12418</v>
      </c>
      <c r="R17" s="134">
        <f t="shared" si="9"/>
        <v>21642</v>
      </c>
      <c r="S17" s="134">
        <f t="shared" si="9"/>
        <v>18683</v>
      </c>
    </row>
    <row r="18" spans="1:20" ht="23.25" customHeight="1" x14ac:dyDescent="0.25">
      <c r="A18" s="82" t="s">
        <v>187</v>
      </c>
      <c r="B18" s="82" t="s">
        <v>210</v>
      </c>
      <c r="C18" s="84">
        <v>-2469</v>
      </c>
      <c r="D18" s="84">
        <v>-1133</v>
      </c>
      <c r="E18" s="84">
        <v>-3762</v>
      </c>
      <c r="F18" s="84">
        <v>-5285</v>
      </c>
      <c r="G18" s="84">
        <v>-5809</v>
      </c>
      <c r="H18" s="84">
        <v>-6816</v>
      </c>
      <c r="I18" s="84">
        <v>-8231</v>
      </c>
      <c r="K18" s="2" t="s">
        <v>96</v>
      </c>
      <c r="L18" s="6" t="s">
        <v>248</v>
      </c>
      <c r="M18" s="19">
        <f t="shared" ref="M18:S18" si="10">C117+C118</f>
        <v>3413</v>
      </c>
      <c r="N18" s="19">
        <f t="shared" si="10"/>
        <v>3066</v>
      </c>
      <c r="O18" s="19">
        <f t="shared" si="10"/>
        <v>3846</v>
      </c>
      <c r="P18" s="19">
        <f t="shared" si="10"/>
        <v>4564</v>
      </c>
      <c r="Q18" s="19">
        <f t="shared" si="10"/>
        <v>8620</v>
      </c>
      <c r="R18" s="19">
        <f t="shared" si="10"/>
        <v>8777</v>
      </c>
      <c r="S18" s="19">
        <f t="shared" si="10"/>
        <v>10871</v>
      </c>
    </row>
    <row r="19" spans="1:20" ht="30" x14ac:dyDescent="0.25">
      <c r="A19" s="36" t="s">
        <v>188</v>
      </c>
      <c r="B19" s="36" t="s">
        <v>211</v>
      </c>
      <c r="C19" s="83">
        <v>-894</v>
      </c>
      <c r="D19" s="83">
        <v>-1785</v>
      </c>
      <c r="E19" s="83">
        <v>-1775</v>
      </c>
      <c r="F19" s="83">
        <v>-2276</v>
      </c>
      <c r="G19" s="83">
        <v>-5073</v>
      </c>
      <c r="H19" s="83">
        <v>-7475</v>
      </c>
      <c r="I19" s="83">
        <v>-9613</v>
      </c>
      <c r="K19" s="132" t="s">
        <v>235</v>
      </c>
      <c r="L19" s="78" t="s">
        <v>249</v>
      </c>
      <c r="M19" s="134">
        <f t="shared" ref="M19:S19" si="11">C122</f>
        <v>1284</v>
      </c>
      <c r="N19" s="134">
        <f t="shared" si="11"/>
        <v>1257</v>
      </c>
      <c r="O19" s="134">
        <f t="shared" si="11"/>
        <v>1714</v>
      </c>
      <c r="P19" s="134">
        <f t="shared" si="11"/>
        <v>2460</v>
      </c>
      <c r="Q19" s="134">
        <f t="shared" si="11"/>
        <v>3003</v>
      </c>
      <c r="R19" s="134">
        <f t="shared" si="11"/>
        <v>11176</v>
      </c>
      <c r="S19" s="134">
        <f t="shared" si="11"/>
        <v>6075</v>
      </c>
    </row>
    <row r="20" spans="1:20" ht="30" x14ac:dyDescent="0.25">
      <c r="A20" s="82" t="s">
        <v>189</v>
      </c>
      <c r="B20" s="82" t="s">
        <v>212</v>
      </c>
      <c r="C20" s="84">
        <v>726</v>
      </c>
      <c r="D20" s="84">
        <v>64</v>
      </c>
      <c r="E20" s="84">
        <v>56</v>
      </c>
      <c r="F20" s="84">
        <v>1144</v>
      </c>
      <c r="G20" s="84">
        <v>-995</v>
      </c>
      <c r="H20" s="84">
        <v>499</v>
      </c>
      <c r="I20" s="84">
        <v>107</v>
      </c>
      <c r="J20" s="7"/>
      <c r="K20" s="3" t="s">
        <v>236</v>
      </c>
      <c r="L20" s="6" t="s">
        <v>250</v>
      </c>
      <c r="M20" s="19">
        <f t="shared" ref="M20:S20" si="12">C125</f>
        <v>27855</v>
      </c>
      <c r="N20" s="19">
        <f t="shared" si="12"/>
        <v>27855</v>
      </c>
      <c r="O20" s="19">
        <f t="shared" si="12"/>
        <v>20874</v>
      </c>
      <c r="P20" s="19">
        <f t="shared" si="12"/>
        <v>0</v>
      </c>
      <c r="Q20" s="19">
        <f t="shared" si="12"/>
        <v>15265</v>
      </c>
      <c r="R20" s="19">
        <f t="shared" si="12"/>
        <v>15188</v>
      </c>
      <c r="S20" s="19">
        <f t="shared" si="12"/>
        <v>11843</v>
      </c>
    </row>
    <row r="21" spans="1:20" x14ac:dyDescent="0.25">
      <c r="A21" s="36" t="s">
        <v>190</v>
      </c>
      <c r="B21" s="36" t="s">
        <v>213</v>
      </c>
      <c r="C21" s="83">
        <v>122</v>
      </c>
      <c r="D21" s="83">
        <v>-394</v>
      </c>
      <c r="E21" s="83">
        <v>3086</v>
      </c>
      <c r="F21" s="83">
        <v>4547</v>
      </c>
      <c r="G21" s="83">
        <v>9446</v>
      </c>
      <c r="H21" s="83">
        <v>10099</v>
      </c>
      <c r="I21" s="83">
        <v>14536</v>
      </c>
      <c r="K21" s="135" t="s">
        <v>103</v>
      </c>
      <c r="L21" s="78" t="s">
        <v>251</v>
      </c>
      <c r="M21" s="134">
        <f t="shared" ref="M21:S21" si="13">C127</f>
        <v>84557</v>
      </c>
      <c r="N21" s="134">
        <f t="shared" si="13"/>
        <v>84162</v>
      </c>
      <c r="O21" s="134">
        <f t="shared" si="13"/>
        <v>86521</v>
      </c>
      <c r="P21" s="134">
        <f t="shared" si="13"/>
        <v>92461</v>
      </c>
      <c r="Q21" s="134">
        <f t="shared" si="13"/>
        <v>94027</v>
      </c>
      <c r="R21" s="134">
        <f t="shared" si="13"/>
        <v>112268</v>
      </c>
      <c r="S21" s="134">
        <f t="shared" si="13"/>
        <v>119989</v>
      </c>
    </row>
    <row r="22" spans="1:20" x14ac:dyDescent="0.25">
      <c r="A22" s="82" t="s">
        <v>191</v>
      </c>
      <c r="B22" s="82" t="s">
        <v>214</v>
      </c>
      <c r="C22" s="84">
        <v>-325</v>
      </c>
      <c r="D22" s="84">
        <v>310</v>
      </c>
      <c r="E22" s="84">
        <v>-1329</v>
      </c>
      <c r="F22" s="84">
        <v>-829</v>
      </c>
      <c r="G22" s="84">
        <v>-1149</v>
      </c>
      <c r="H22" s="84">
        <v>-990</v>
      </c>
      <c r="I22" s="84">
        <v>-1333</v>
      </c>
      <c r="K22" s="3" t="s">
        <v>105</v>
      </c>
      <c r="L22" s="6" t="s">
        <v>153</v>
      </c>
      <c r="M22" s="19">
        <f t="shared" ref="M22:S22" si="14">C147</f>
        <v>79307</v>
      </c>
      <c r="N22" s="19">
        <f t="shared" si="14"/>
        <v>79869</v>
      </c>
      <c r="O22" s="19">
        <f t="shared" si="14"/>
        <v>81685</v>
      </c>
      <c r="P22" s="19">
        <f t="shared" si="14"/>
        <v>86267</v>
      </c>
      <c r="Q22" s="19">
        <f t="shared" si="14"/>
        <v>82158</v>
      </c>
      <c r="R22" s="19">
        <f t="shared" si="14"/>
        <v>98103</v>
      </c>
      <c r="S22" s="19">
        <f t="shared" si="14"/>
        <v>102201</v>
      </c>
    </row>
    <row r="23" spans="1:20" x14ac:dyDescent="0.25">
      <c r="A23" s="66" t="s">
        <v>192</v>
      </c>
      <c r="B23" s="66" t="s">
        <v>215</v>
      </c>
      <c r="C23" s="68">
        <f t="shared" ref="C23:I23" si="15">SUM(C15:C18)+SUM(C19:C22)</f>
        <v>-15489</v>
      </c>
      <c r="D23" s="68">
        <f t="shared" si="15"/>
        <v>-13743</v>
      </c>
      <c r="E23" s="68">
        <f t="shared" si="15"/>
        <v>-15365</v>
      </c>
      <c r="F23" s="68">
        <f t="shared" si="15"/>
        <v>-19588</v>
      </c>
      <c r="G23" s="68">
        <f t="shared" si="15"/>
        <v>-22947</v>
      </c>
      <c r="H23" s="68">
        <f t="shared" si="15"/>
        <v>-31129</v>
      </c>
      <c r="I23" s="68">
        <f t="shared" si="15"/>
        <v>-37252</v>
      </c>
      <c r="K23" s="136" t="s">
        <v>237</v>
      </c>
      <c r="L23" s="78" t="s">
        <v>252</v>
      </c>
      <c r="M23" s="134">
        <f t="shared" ref="M23:S23" si="16">C174</f>
        <v>5250</v>
      </c>
      <c r="N23" s="134">
        <f t="shared" si="16"/>
        <v>4293</v>
      </c>
      <c r="O23" s="134">
        <f t="shared" si="16"/>
        <v>4836</v>
      </c>
      <c r="P23" s="134">
        <f t="shared" si="16"/>
        <v>6194</v>
      </c>
      <c r="Q23" s="134">
        <f t="shared" si="16"/>
        <v>11869</v>
      </c>
      <c r="R23" s="134">
        <f t="shared" si="16"/>
        <v>14165</v>
      </c>
      <c r="S23" s="134">
        <f t="shared" si="16"/>
        <v>17788</v>
      </c>
    </row>
    <row r="24" spans="1:20" x14ac:dyDescent="0.25">
      <c r="A24" s="20"/>
      <c r="B24" s="20"/>
      <c r="C24" s="6"/>
      <c r="D24" s="6"/>
      <c r="K24" s="4" t="s">
        <v>238</v>
      </c>
      <c r="L24" s="23" t="s">
        <v>253</v>
      </c>
      <c r="M24" s="24">
        <f t="shared" ref="M24:S24" si="17">C153+C152+C163+C164</f>
        <v>140</v>
      </c>
      <c r="N24" s="24">
        <f t="shared" si="17"/>
        <v>136</v>
      </c>
      <c r="O24" s="24">
        <f t="shared" si="17"/>
        <v>1861</v>
      </c>
      <c r="P24" s="24">
        <f t="shared" si="17"/>
        <v>2736</v>
      </c>
      <c r="Q24" s="24">
        <f t="shared" si="17"/>
        <v>4903</v>
      </c>
      <c r="R24" s="24">
        <f t="shared" si="17"/>
        <v>2442</v>
      </c>
      <c r="S24" s="24">
        <f t="shared" si="17"/>
        <v>3685</v>
      </c>
    </row>
    <row r="25" spans="1:20" x14ac:dyDescent="0.25">
      <c r="A25" s="66" t="s">
        <v>193</v>
      </c>
      <c r="B25" s="66" t="s">
        <v>216</v>
      </c>
      <c r="C25" s="69">
        <f t="shared" ref="C25:I25" si="18">C13+C23</f>
        <v>-1408</v>
      </c>
      <c r="D25" s="69">
        <f t="shared" si="18"/>
        <v>620</v>
      </c>
      <c r="E25" s="69">
        <f t="shared" si="18"/>
        <v>2271</v>
      </c>
      <c r="F25" s="69">
        <f t="shared" si="18"/>
        <v>3319</v>
      </c>
      <c r="G25" s="69">
        <f t="shared" si="18"/>
        <v>5103</v>
      </c>
      <c r="H25" s="69">
        <f t="shared" si="18"/>
        <v>2848</v>
      </c>
      <c r="I25" s="69">
        <f t="shared" si="18"/>
        <v>4331</v>
      </c>
      <c r="K25" s="123" t="s">
        <v>290</v>
      </c>
      <c r="L25" s="124"/>
      <c r="M25" s="125">
        <f t="shared" ref="M25:S25" si="19">M11/C134</f>
        <v>-2.0629661444485348E-2</v>
      </c>
      <c r="N25" s="125">
        <f t="shared" si="19"/>
        <v>7.2674220422410387E-3</v>
      </c>
      <c r="O25" s="125">
        <f t="shared" si="19"/>
        <v>2.5647318689409743E-2</v>
      </c>
      <c r="P25" s="125">
        <f t="shared" si="19"/>
        <v>3.9636765247269605E-2</v>
      </c>
      <c r="Q25" s="125">
        <f t="shared" si="19"/>
        <v>0.19347071452936573</v>
      </c>
      <c r="R25" s="125">
        <f t="shared" si="19"/>
        <v>3.731406142079817E-2</v>
      </c>
      <c r="S25" s="125">
        <f t="shared" si="19"/>
        <v>6.1808257947137006E-2</v>
      </c>
    </row>
    <row r="26" spans="1:20" s="11" customFormat="1" x14ac:dyDescent="0.25">
      <c r="A26" s="79" t="s">
        <v>194</v>
      </c>
      <c r="B26" s="79" t="s">
        <v>217</v>
      </c>
      <c r="C26" s="80">
        <v>-281</v>
      </c>
      <c r="D26" s="80">
        <v>-233</v>
      </c>
      <c r="E26" s="80">
        <v>-706</v>
      </c>
      <c r="F26" s="80">
        <v>-2126</v>
      </c>
      <c r="G26" s="80">
        <v>-427</v>
      </c>
      <c r="H26" s="80">
        <v>-693</v>
      </c>
      <c r="I26" s="80">
        <v>-482</v>
      </c>
      <c r="K26" s="123" t="s">
        <v>239</v>
      </c>
      <c r="L26" s="124" t="s">
        <v>255</v>
      </c>
      <c r="M26" s="126">
        <f t="shared" ref="M26:S26" si="20">M11/M22</f>
        <v>-1.907776110557706E-2</v>
      </c>
      <c r="N26" s="126">
        <f t="shared" si="20"/>
        <v>6.6734277379208451E-3</v>
      </c>
      <c r="O26" s="126">
        <f t="shared" si="20"/>
        <v>2.3027483626124747E-2</v>
      </c>
      <c r="P26" s="126">
        <f t="shared" si="20"/>
        <v>3.3697705959405105E-2</v>
      </c>
      <c r="Q26" s="126">
        <f t="shared" si="20"/>
        <v>0.11735923464543928</v>
      </c>
      <c r="R26" s="126">
        <f t="shared" si="20"/>
        <v>2.2578310551155417E-2</v>
      </c>
      <c r="S26" s="126">
        <f t="shared" si="20"/>
        <v>3.5899844424222858E-2</v>
      </c>
      <c r="T26" s="25"/>
    </row>
    <row r="27" spans="1:20" s="26" customFormat="1" x14ac:dyDescent="0.25">
      <c r="A27" s="20" t="s">
        <v>195</v>
      </c>
      <c r="B27" s="20" t="s">
        <v>218</v>
      </c>
      <c r="C27" s="21">
        <v>126</v>
      </c>
      <c r="D27" s="21">
        <v>135</v>
      </c>
      <c r="E27" s="21">
        <v>34</v>
      </c>
      <c r="F27" s="21">
        <v>1693</v>
      </c>
      <c r="G27" s="21">
        <v>158</v>
      </c>
      <c r="H27" s="21">
        <v>419</v>
      </c>
      <c r="I27" s="21">
        <v>344</v>
      </c>
      <c r="K27" s="123" t="s">
        <v>240</v>
      </c>
      <c r="L27" s="124" t="s">
        <v>256</v>
      </c>
      <c r="M27" s="126">
        <f t="shared" ref="M27:S27" si="21">M11/M21</f>
        <v>-1.7893255437160731E-2</v>
      </c>
      <c r="N27" s="126">
        <f t="shared" si="21"/>
        <v>6.3330244053135618E-3</v>
      </c>
      <c r="O27" s="126">
        <f t="shared" si="21"/>
        <v>2.1740386726921787E-2</v>
      </c>
      <c r="P27" s="126">
        <f t="shared" si="21"/>
        <v>3.1440282930100261E-2</v>
      </c>
      <c r="Q27" s="126">
        <f t="shared" si="21"/>
        <v>0.10254501366628735</v>
      </c>
      <c r="R27" s="126">
        <f t="shared" si="21"/>
        <v>1.9729575658246339E-2</v>
      </c>
      <c r="S27" s="126">
        <f t="shared" si="21"/>
        <v>3.0577802965271815E-2</v>
      </c>
      <c r="T27" s="27"/>
    </row>
    <row r="28" spans="1:20" x14ac:dyDescent="0.25">
      <c r="A28" s="79" t="s">
        <v>196</v>
      </c>
      <c r="B28" s="79" t="s">
        <v>225</v>
      </c>
      <c r="C28" s="80"/>
      <c r="D28" s="80"/>
      <c r="E28" s="80"/>
      <c r="F28" s="80"/>
      <c r="G28" s="80">
        <v>5715</v>
      </c>
      <c r="H28" s="80"/>
      <c r="I28" s="80"/>
      <c r="K28" s="127" t="s">
        <v>241</v>
      </c>
      <c r="L28" s="128" t="s">
        <v>268</v>
      </c>
      <c r="M28" s="129">
        <f t="shared" ref="M28:S28" si="22">M24/M22</f>
        <v>1.7652918405689283E-3</v>
      </c>
      <c r="N28" s="129">
        <f t="shared" si="22"/>
        <v>1.7027883158672325E-3</v>
      </c>
      <c r="O28" s="129">
        <f t="shared" si="22"/>
        <v>2.2782640631694925E-2</v>
      </c>
      <c r="P28" s="129">
        <f t="shared" si="22"/>
        <v>3.1715487961793035E-2</v>
      </c>
      <c r="Q28" s="129">
        <f t="shared" si="22"/>
        <v>5.9677694198982445E-2</v>
      </c>
      <c r="R28" s="129">
        <f t="shared" si="22"/>
        <v>2.4892205131341549E-2</v>
      </c>
      <c r="S28" s="129">
        <f t="shared" si="22"/>
        <v>3.6056398665375092E-2</v>
      </c>
    </row>
    <row r="29" spans="1:20" x14ac:dyDescent="0.25">
      <c r="A29" s="66" t="s">
        <v>197</v>
      </c>
      <c r="B29" s="66" t="s">
        <v>219</v>
      </c>
      <c r="C29" s="68">
        <f t="shared" ref="C29:D29" si="23">SUM(C26:C28)</f>
        <v>-155</v>
      </c>
      <c r="D29" s="68">
        <f t="shared" si="23"/>
        <v>-98</v>
      </c>
      <c r="E29" s="68">
        <f>SUM(E26:E28)</f>
        <v>-672</v>
      </c>
      <c r="F29" s="68">
        <f>SUM(F26:F28)</f>
        <v>-433</v>
      </c>
      <c r="G29" s="68">
        <f>SUM(G26:G28)</f>
        <v>5446</v>
      </c>
      <c r="H29" s="68">
        <f>SUM(H26:H28)</f>
        <v>-274</v>
      </c>
      <c r="I29" s="68">
        <f>SUM(I26:I28)</f>
        <v>-138</v>
      </c>
    </row>
    <row r="30" spans="1:20" x14ac:dyDescent="0.25">
      <c r="A30" s="20" t="s">
        <v>198</v>
      </c>
      <c r="B30" s="20" t="s">
        <v>220</v>
      </c>
      <c r="C30" s="21">
        <v>-61</v>
      </c>
      <c r="D30" s="6">
        <v>85</v>
      </c>
      <c r="E30" s="6">
        <v>405</v>
      </c>
      <c r="F30" s="6">
        <v>263</v>
      </c>
    </row>
    <row r="31" spans="1:20" x14ac:dyDescent="0.25">
      <c r="A31" s="66" t="s">
        <v>199</v>
      </c>
      <c r="B31" s="66" t="s">
        <v>221</v>
      </c>
      <c r="C31" s="69">
        <f>C25+C29+C30</f>
        <v>-1624</v>
      </c>
      <c r="D31" s="69">
        <f>D25+D29+D30</f>
        <v>607</v>
      </c>
      <c r="E31" s="69">
        <f>E25+E29+E30</f>
        <v>2004</v>
      </c>
      <c r="F31" s="69">
        <f>F25+F29+F30</f>
        <v>3149</v>
      </c>
      <c r="G31" s="69">
        <f>G25+G29</f>
        <v>10549</v>
      </c>
      <c r="H31" s="69">
        <f>H25+H29</f>
        <v>2574</v>
      </c>
      <c r="I31" s="69">
        <f>I25+I29</f>
        <v>4193</v>
      </c>
      <c r="K31" s="86"/>
    </row>
    <row r="32" spans="1:20" ht="30" x14ac:dyDescent="0.25">
      <c r="A32" s="79" t="s">
        <v>200</v>
      </c>
      <c r="B32" s="79" t="s">
        <v>226</v>
      </c>
      <c r="C32" s="80">
        <v>111</v>
      </c>
      <c r="D32" s="80">
        <v>-74</v>
      </c>
      <c r="E32" s="80">
        <v>-123</v>
      </c>
      <c r="F32" s="80">
        <v>-242</v>
      </c>
      <c r="G32" s="80">
        <v>-907</v>
      </c>
      <c r="H32" s="80">
        <v>-359</v>
      </c>
      <c r="I32" s="80">
        <v>-524</v>
      </c>
    </row>
    <row r="33" spans="1:20" ht="30" x14ac:dyDescent="0.25">
      <c r="A33" s="71" t="s">
        <v>201</v>
      </c>
      <c r="B33" s="71" t="s">
        <v>222</v>
      </c>
      <c r="C33" s="69">
        <f t="shared" ref="C33:I33" si="24">C31+C32</f>
        <v>-1513</v>
      </c>
      <c r="D33" s="69">
        <f t="shared" si="24"/>
        <v>533</v>
      </c>
      <c r="E33" s="69">
        <f t="shared" si="24"/>
        <v>1881</v>
      </c>
      <c r="F33" s="69">
        <f t="shared" si="24"/>
        <v>2907</v>
      </c>
      <c r="G33" s="69">
        <f t="shared" si="24"/>
        <v>9642</v>
      </c>
      <c r="H33" s="69">
        <f t="shared" si="24"/>
        <v>2215</v>
      </c>
      <c r="I33" s="69">
        <f t="shared" si="24"/>
        <v>3669</v>
      </c>
    </row>
    <row r="34" spans="1:20" s="26" customFormat="1" x14ac:dyDescent="0.25">
      <c r="A34" s="20" t="s">
        <v>202</v>
      </c>
      <c r="B34" s="20" t="s">
        <v>227</v>
      </c>
      <c r="C34" s="6"/>
      <c r="D34" s="6"/>
      <c r="E34" s="6"/>
      <c r="F34" s="21">
        <v>423</v>
      </c>
      <c r="G34" s="21">
        <v>2629</v>
      </c>
      <c r="H34" s="21">
        <v>786</v>
      </c>
      <c r="I34" s="21">
        <v>1352</v>
      </c>
      <c r="K34" s="6"/>
      <c r="L34" s="6"/>
      <c r="M34" s="6"/>
      <c r="N34" s="6"/>
      <c r="O34" s="6"/>
      <c r="P34" s="6"/>
      <c r="Q34" s="6"/>
      <c r="R34" s="6"/>
      <c r="S34" s="6"/>
      <c r="T34" s="27"/>
    </row>
    <row r="35" spans="1:20" x14ac:dyDescent="0.25">
      <c r="A35" s="79" t="s">
        <v>203</v>
      </c>
      <c r="B35" s="79" t="s">
        <v>228</v>
      </c>
      <c r="C35" s="78"/>
      <c r="D35" s="78"/>
      <c r="E35" s="78"/>
      <c r="F35" s="80">
        <v>-55</v>
      </c>
      <c r="G35" s="80">
        <v>-33</v>
      </c>
      <c r="H35" s="80">
        <v>-197</v>
      </c>
      <c r="I35" s="80">
        <v>-53</v>
      </c>
      <c r="K35" s="26"/>
      <c r="L35" s="26"/>
      <c r="M35" s="26"/>
      <c r="N35" s="26"/>
      <c r="O35" s="26"/>
      <c r="P35" s="26"/>
      <c r="Q35" s="26"/>
      <c r="R35" s="26"/>
      <c r="S35" s="26"/>
    </row>
    <row r="36" spans="1:20" ht="30" x14ac:dyDescent="0.25">
      <c r="A36" s="20" t="s">
        <v>261</v>
      </c>
      <c r="B36" s="20"/>
      <c r="C36" s="6"/>
      <c r="D36" s="6"/>
      <c r="F36" s="21">
        <v>2539</v>
      </c>
      <c r="G36" s="21">
        <v>7046</v>
      </c>
      <c r="H36" s="21">
        <v>1626</v>
      </c>
      <c r="I36" s="21">
        <v>2370</v>
      </c>
    </row>
    <row r="37" spans="1:20" s="29" customFormat="1" x14ac:dyDescent="0.25">
      <c r="A37" s="79"/>
      <c r="B37" s="85"/>
      <c r="C37" s="78"/>
      <c r="D37" s="78"/>
      <c r="E37" s="78"/>
      <c r="F37" s="78"/>
      <c r="G37" s="78"/>
      <c r="H37" s="78"/>
      <c r="I37" s="78"/>
      <c r="K37" s="6"/>
      <c r="L37" s="6"/>
      <c r="M37" s="6"/>
      <c r="N37" s="6"/>
      <c r="O37" s="6"/>
      <c r="P37" s="6"/>
      <c r="Q37" s="6"/>
      <c r="R37" s="6"/>
      <c r="S37" s="6"/>
      <c r="T37" s="30"/>
    </row>
    <row r="38" spans="1:20" x14ac:dyDescent="0.25">
      <c r="A38" s="66" t="s">
        <v>205</v>
      </c>
      <c r="B38" s="66" t="s">
        <v>223</v>
      </c>
      <c r="C38" s="69">
        <f t="shared" ref="C38:D38" si="25">C33</f>
        <v>-1513</v>
      </c>
      <c r="D38" s="69">
        <f t="shared" si="25"/>
        <v>533</v>
      </c>
      <c r="E38" s="69">
        <f>E33</f>
        <v>1881</v>
      </c>
      <c r="F38" s="69">
        <v>2896</v>
      </c>
      <c r="G38" s="69">
        <v>9172</v>
      </c>
      <c r="H38" s="69">
        <v>6001</v>
      </c>
      <c r="I38" s="69">
        <f t="shared" ref="I38" si="26">I33</f>
        <v>3669</v>
      </c>
      <c r="K38" s="29"/>
      <c r="L38" s="29"/>
      <c r="M38" s="29"/>
      <c r="N38" s="29"/>
      <c r="O38" s="29"/>
      <c r="P38" s="29"/>
      <c r="Q38" s="29"/>
      <c r="R38" s="29"/>
      <c r="S38" s="29"/>
    </row>
    <row r="39" spans="1:20" x14ac:dyDescent="0.25">
      <c r="A39" s="31"/>
      <c r="B39" s="31"/>
      <c r="C39" s="6"/>
      <c r="D39" s="6"/>
    </row>
    <row r="40" spans="1:20" x14ac:dyDescent="0.25">
      <c r="A40" s="66" t="s">
        <v>206</v>
      </c>
      <c r="B40" s="66" t="s">
        <v>224</v>
      </c>
      <c r="C40" s="72">
        <f t="shared" ref="C40:H40" si="27">C38/C134</f>
        <v>-2.0629661444485348E-2</v>
      </c>
      <c r="D40" s="72">
        <f t="shared" si="27"/>
        <v>7.2674220422410387E-3</v>
      </c>
      <c r="E40" s="72">
        <f t="shared" si="27"/>
        <v>2.5647318689409743E-2</v>
      </c>
      <c r="F40" s="72">
        <f t="shared" si="27"/>
        <v>3.9486780927448492E-2</v>
      </c>
      <c r="G40" s="72">
        <f t="shared" si="27"/>
        <v>0.18403997030318839</v>
      </c>
      <c r="H40" s="72">
        <f t="shared" si="27"/>
        <v>0.10109331042266809</v>
      </c>
      <c r="I40" s="72">
        <f>I38/(I134+I146)</f>
        <v>6.2082268735511599E-2</v>
      </c>
    </row>
    <row r="41" spans="1:20" x14ac:dyDescent="0.25">
      <c r="C41" s="6"/>
      <c r="D41" s="6"/>
    </row>
    <row r="42" spans="1:20" x14ac:dyDescent="0.25">
      <c r="C42" s="6"/>
      <c r="D42" s="6"/>
    </row>
    <row r="43" spans="1:20" x14ac:dyDescent="0.25">
      <c r="C43" s="6"/>
      <c r="D43" s="6"/>
    </row>
    <row r="44" spans="1:20" x14ac:dyDescent="0.25">
      <c r="C44" s="6"/>
      <c r="D44" s="6"/>
    </row>
    <row r="45" spans="1:20" ht="42" x14ac:dyDescent="0.35">
      <c r="A45" s="73" t="s">
        <v>82</v>
      </c>
      <c r="C45" s="6"/>
      <c r="D45" s="6"/>
    </row>
    <row r="46" spans="1:20" x14ac:dyDescent="0.25">
      <c r="C46" s="6"/>
      <c r="D46" s="6"/>
    </row>
    <row r="47" spans="1:20" x14ac:dyDescent="0.25">
      <c r="A47" s="74"/>
      <c r="B47" s="74"/>
      <c r="C47" s="64">
        <v>2010</v>
      </c>
      <c r="D47" s="64">
        <v>2011</v>
      </c>
      <c r="E47" s="64">
        <v>2012</v>
      </c>
      <c r="F47" s="64">
        <v>2013</v>
      </c>
      <c r="G47" s="64">
        <v>2014</v>
      </c>
      <c r="H47" s="64">
        <v>2015</v>
      </c>
      <c r="I47" s="64">
        <v>2016</v>
      </c>
    </row>
    <row r="48" spans="1:20" x14ac:dyDescent="0.25">
      <c r="A48" s="75"/>
      <c r="B48" s="75"/>
      <c r="C48" s="65" t="s">
        <v>3</v>
      </c>
      <c r="D48" s="65" t="s">
        <v>3</v>
      </c>
      <c r="E48" s="65" t="s">
        <v>3</v>
      </c>
      <c r="F48" s="65" t="s">
        <v>3</v>
      </c>
      <c r="G48" s="65" t="s">
        <v>3</v>
      </c>
      <c r="H48" s="65" t="s">
        <v>3</v>
      </c>
      <c r="I48" s="65" t="s">
        <v>3</v>
      </c>
    </row>
    <row r="49" spans="1:9" x14ac:dyDescent="0.25">
      <c r="A49" s="155" t="s">
        <v>11</v>
      </c>
      <c r="B49" s="91" t="s">
        <v>43</v>
      </c>
      <c r="C49" s="78"/>
      <c r="D49" s="78"/>
      <c r="E49" s="78"/>
      <c r="F49" s="78"/>
      <c r="G49" s="78"/>
      <c r="H49" s="78"/>
      <c r="I49" s="78"/>
    </row>
    <row r="50" spans="1:9" x14ac:dyDescent="0.25">
      <c r="A50" s="33" t="s">
        <v>12</v>
      </c>
      <c r="B50" s="33" t="s">
        <v>44</v>
      </c>
      <c r="C50" s="21">
        <v>15539</v>
      </c>
      <c r="D50" s="21">
        <v>15316</v>
      </c>
      <c r="E50" s="21">
        <v>18123</v>
      </c>
      <c r="F50" s="21">
        <v>22935</v>
      </c>
      <c r="G50" s="21">
        <v>28159</v>
      </c>
      <c r="H50" s="21">
        <v>34369</v>
      </c>
      <c r="I50" s="21">
        <v>43674</v>
      </c>
    </row>
    <row r="51" spans="1:9" x14ac:dyDescent="0.25">
      <c r="A51" s="81" t="s">
        <v>13</v>
      </c>
      <c r="B51" s="81" t="s">
        <v>45</v>
      </c>
      <c r="C51" s="80">
        <v>-5888</v>
      </c>
      <c r="D51" s="80">
        <v>-5541</v>
      </c>
      <c r="E51" s="80">
        <v>-6786</v>
      </c>
      <c r="F51" s="80">
        <v>-8490</v>
      </c>
      <c r="G51" s="80">
        <v>-12275</v>
      </c>
      <c r="H51" s="80">
        <v>-13748</v>
      </c>
      <c r="I51" s="80">
        <v>-23532</v>
      </c>
    </row>
    <row r="52" spans="1:9" ht="30" x14ac:dyDescent="0.25">
      <c r="A52" s="33" t="s">
        <v>14</v>
      </c>
      <c r="B52" s="33" t="s">
        <v>46</v>
      </c>
      <c r="C52" s="21">
        <v>-8967</v>
      </c>
      <c r="D52" s="21">
        <v>-8813</v>
      </c>
      <c r="E52" s="21">
        <v>-9788</v>
      </c>
      <c r="F52" s="21">
        <v>-11336</v>
      </c>
      <c r="G52" s="21">
        <v>-14540</v>
      </c>
      <c r="H52" s="21">
        <v>-11994</v>
      </c>
      <c r="I52" s="21">
        <v>-14029</v>
      </c>
    </row>
    <row r="53" spans="1:9" ht="30" x14ac:dyDescent="0.25">
      <c r="A53" s="81" t="s">
        <v>15</v>
      </c>
      <c r="B53" s="81" t="s">
        <v>47</v>
      </c>
      <c r="C53" s="80"/>
      <c r="D53" s="80"/>
      <c r="E53" s="80"/>
      <c r="F53" s="80"/>
      <c r="G53" s="80"/>
      <c r="H53" s="80"/>
      <c r="I53" s="80">
        <v>-40</v>
      </c>
    </row>
    <row r="54" spans="1:9" x14ac:dyDescent="0.25">
      <c r="A54" s="33" t="s">
        <v>76</v>
      </c>
      <c r="B54" s="33" t="s">
        <v>77</v>
      </c>
      <c r="C54" s="21"/>
      <c r="D54" s="21"/>
      <c r="E54" s="21">
        <v>-102</v>
      </c>
      <c r="F54" s="21"/>
      <c r="G54" s="21">
        <v>-113</v>
      </c>
      <c r="H54" s="21">
        <v>-15</v>
      </c>
      <c r="I54" s="21"/>
    </row>
    <row r="55" spans="1:9" x14ac:dyDescent="0.25">
      <c r="A55" s="81" t="s">
        <v>16</v>
      </c>
      <c r="B55" s="81" t="s">
        <v>48</v>
      </c>
      <c r="C55" s="80"/>
      <c r="D55" s="80"/>
      <c r="E55" s="80"/>
      <c r="F55" s="80"/>
      <c r="G55" s="80"/>
      <c r="H55" s="80">
        <v>-284</v>
      </c>
      <c r="I55" s="80">
        <v>-475</v>
      </c>
    </row>
    <row r="56" spans="1:9" x14ac:dyDescent="0.25">
      <c r="A56" s="33" t="s">
        <v>17</v>
      </c>
      <c r="B56" s="33" t="s">
        <v>49</v>
      </c>
      <c r="C56" s="21"/>
      <c r="D56" s="21"/>
      <c r="E56" s="21"/>
      <c r="F56" s="21"/>
      <c r="G56" s="21"/>
      <c r="H56" s="21"/>
      <c r="I56" s="21"/>
    </row>
    <row r="57" spans="1:9" x14ac:dyDescent="0.25">
      <c r="A57" s="81" t="s">
        <v>18</v>
      </c>
      <c r="B57" s="81" t="s">
        <v>50</v>
      </c>
      <c r="C57" s="80">
        <v>-595</v>
      </c>
      <c r="D57" s="80">
        <v>-1148</v>
      </c>
      <c r="E57" s="80">
        <v>-659</v>
      </c>
      <c r="F57" s="80">
        <v>-2495</v>
      </c>
      <c r="G57" s="80">
        <v>-488</v>
      </c>
      <c r="H57" s="80">
        <v>-1134</v>
      </c>
      <c r="I57" s="80">
        <v>-1272</v>
      </c>
    </row>
    <row r="58" spans="1:9" x14ac:dyDescent="0.25">
      <c r="A58" s="71" t="s">
        <v>19</v>
      </c>
      <c r="B58" s="71" t="s">
        <v>51</v>
      </c>
      <c r="C58" s="68">
        <f t="shared" ref="C58:D58" si="28">SUM(C50:C57)</f>
        <v>89</v>
      </c>
      <c r="D58" s="68">
        <f t="shared" si="28"/>
        <v>-186</v>
      </c>
      <c r="E58" s="68">
        <f>SUM(E50:E57)</f>
        <v>788</v>
      </c>
      <c r="F58" s="68">
        <f t="shared" ref="F58:G58" si="29">SUM(F50:F57)</f>
        <v>614</v>
      </c>
      <c r="G58" s="68">
        <f t="shared" si="29"/>
        <v>743</v>
      </c>
      <c r="H58" s="68">
        <f>SUM(H50:H57)</f>
        <v>7194</v>
      </c>
      <c r="I58" s="68">
        <f>SUM(I50:I57)</f>
        <v>4326</v>
      </c>
    </row>
    <row r="59" spans="1:9" x14ac:dyDescent="0.25">
      <c r="A59" s="33"/>
      <c r="B59" s="35"/>
      <c r="C59" s="21"/>
      <c r="D59" s="21"/>
      <c r="E59" s="21"/>
      <c r="F59" s="21"/>
      <c r="G59" s="21"/>
      <c r="H59" s="21"/>
      <c r="I59" s="21"/>
    </row>
    <row r="60" spans="1:9" x14ac:dyDescent="0.25">
      <c r="A60" s="155" t="s">
        <v>20</v>
      </c>
      <c r="B60" s="91" t="s">
        <v>52</v>
      </c>
      <c r="C60" s="80"/>
      <c r="D60" s="80"/>
      <c r="E60" s="80"/>
      <c r="F60" s="80"/>
      <c r="G60" s="80"/>
      <c r="H60" s="80"/>
      <c r="I60" s="80"/>
    </row>
    <row r="61" spans="1:9" ht="30" x14ac:dyDescent="0.25">
      <c r="A61" s="36" t="s">
        <v>21</v>
      </c>
      <c r="B61" s="36" t="s">
        <v>53</v>
      </c>
      <c r="C61" s="83">
        <v>-62</v>
      </c>
      <c r="D61" s="83">
        <v>-224</v>
      </c>
      <c r="E61" s="83">
        <v>-121</v>
      </c>
      <c r="F61" s="83">
        <v>-285</v>
      </c>
      <c r="G61" s="83">
        <v>-604</v>
      </c>
      <c r="H61" s="83">
        <v>-2018</v>
      </c>
      <c r="I61" s="83">
        <v>-889</v>
      </c>
    </row>
    <row r="62" spans="1:9" ht="30" x14ac:dyDescent="0.25">
      <c r="A62" s="82" t="s">
        <v>22</v>
      </c>
      <c r="B62" s="82" t="s">
        <v>54</v>
      </c>
      <c r="C62" s="84"/>
      <c r="D62" s="84"/>
      <c r="E62" s="84">
        <v>16</v>
      </c>
      <c r="F62" s="84"/>
      <c r="G62" s="84"/>
      <c r="H62" s="84">
        <v>621</v>
      </c>
      <c r="I62" s="84">
        <v>3</v>
      </c>
    </row>
    <row r="63" spans="1:9" x14ac:dyDescent="0.25">
      <c r="A63" s="36" t="s">
        <v>23</v>
      </c>
      <c r="B63" s="36" t="s">
        <v>55</v>
      </c>
      <c r="C63" s="83">
        <v>-239</v>
      </c>
      <c r="D63" s="83">
        <v>-8</v>
      </c>
      <c r="E63" s="83">
        <v>-14</v>
      </c>
      <c r="F63" s="83"/>
      <c r="G63" s="83">
        <v>-34</v>
      </c>
      <c r="H63" s="83"/>
      <c r="I63" s="83"/>
    </row>
    <row r="64" spans="1:9" x14ac:dyDescent="0.25">
      <c r="A64" s="82" t="s">
        <v>24</v>
      </c>
      <c r="B64" s="82" t="s">
        <v>56</v>
      </c>
      <c r="C64" s="84"/>
      <c r="D64" s="84"/>
      <c r="E64" s="84"/>
      <c r="F64" s="84"/>
      <c r="G64" s="84"/>
      <c r="H64" s="84"/>
      <c r="I64" s="84">
        <v>15</v>
      </c>
    </row>
    <row r="65" spans="1:9" x14ac:dyDescent="0.25">
      <c r="A65" s="36" t="s">
        <v>25</v>
      </c>
      <c r="B65" s="36" t="s">
        <v>57</v>
      </c>
      <c r="C65" s="83"/>
      <c r="D65" s="83"/>
      <c r="E65" s="83">
        <v>-499</v>
      </c>
      <c r="F65" s="83">
        <v>-1079</v>
      </c>
      <c r="G65" s="83">
        <v>-600</v>
      </c>
      <c r="H65" s="83">
        <v>-6251</v>
      </c>
      <c r="I65" s="83">
        <v>-9392</v>
      </c>
    </row>
    <row r="66" spans="1:9" ht="30" x14ac:dyDescent="0.25">
      <c r="A66" s="82" t="s">
        <v>78</v>
      </c>
      <c r="B66" s="82" t="s">
        <v>79</v>
      </c>
      <c r="C66" s="84"/>
      <c r="D66" s="84"/>
      <c r="E66" s="84">
        <v>171</v>
      </c>
      <c r="F66" s="84"/>
      <c r="G66" s="84"/>
      <c r="H66" s="84"/>
      <c r="I66" s="84"/>
    </row>
    <row r="67" spans="1:9" x14ac:dyDescent="0.25">
      <c r="A67" s="36" t="s">
        <v>28</v>
      </c>
      <c r="B67" s="36"/>
      <c r="C67" s="83"/>
      <c r="D67" s="83"/>
      <c r="E67" s="83"/>
      <c r="F67" s="83"/>
      <c r="G67" s="83"/>
      <c r="H67" s="83">
        <v>2</v>
      </c>
      <c r="I67" s="83">
        <v>-5</v>
      </c>
    </row>
    <row r="68" spans="1:9" x14ac:dyDescent="0.25">
      <c r="A68" s="82" t="s">
        <v>26</v>
      </c>
      <c r="B68" s="82" t="s">
        <v>58</v>
      </c>
      <c r="C68" s="84"/>
      <c r="D68" s="84"/>
      <c r="E68" s="84">
        <v>-270</v>
      </c>
      <c r="F68" s="84"/>
      <c r="G68" s="84"/>
      <c r="H68" s="84"/>
      <c r="I68" s="84">
        <v>55</v>
      </c>
    </row>
    <row r="69" spans="1:9" x14ac:dyDescent="0.25">
      <c r="A69" s="36" t="s">
        <v>293</v>
      </c>
      <c r="B69" s="36"/>
      <c r="C69" s="83"/>
      <c r="D69" s="83"/>
      <c r="E69" s="83"/>
      <c r="F69" s="83"/>
      <c r="G69" s="83"/>
      <c r="H69" s="83"/>
      <c r="I69" s="83">
        <v>-151</v>
      </c>
    </row>
    <row r="70" spans="1:9" x14ac:dyDescent="0.25">
      <c r="A70" s="82" t="s">
        <v>258</v>
      </c>
      <c r="B70" s="82" t="s">
        <v>259</v>
      </c>
      <c r="C70" s="84">
        <v>17</v>
      </c>
      <c r="D70" s="84"/>
      <c r="E70" s="84"/>
      <c r="F70" s="84"/>
      <c r="G70" s="84"/>
      <c r="H70" s="84"/>
      <c r="I70" s="84"/>
    </row>
    <row r="71" spans="1:9" x14ac:dyDescent="0.25">
      <c r="A71" s="36" t="s">
        <v>27</v>
      </c>
      <c r="B71" s="36" t="s">
        <v>59</v>
      </c>
      <c r="C71" s="83"/>
      <c r="D71" s="83"/>
      <c r="E71" s="83">
        <v>211</v>
      </c>
      <c r="F71" s="83">
        <v>587</v>
      </c>
      <c r="G71" s="83">
        <v>58</v>
      </c>
      <c r="H71" s="83"/>
      <c r="I71" s="83"/>
    </row>
    <row r="72" spans="1:9" ht="20.25" customHeight="1" x14ac:dyDescent="0.25">
      <c r="A72" s="82" t="s">
        <v>28</v>
      </c>
      <c r="B72" s="82" t="s">
        <v>60</v>
      </c>
      <c r="C72" s="84"/>
      <c r="D72" s="84"/>
      <c r="E72" s="84"/>
      <c r="F72" s="84"/>
      <c r="G72" s="84"/>
      <c r="H72" s="84"/>
      <c r="I72" s="84"/>
    </row>
    <row r="73" spans="1:9" x14ac:dyDescent="0.25">
      <c r="A73" s="36" t="s">
        <v>29</v>
      </c>
      <c r="B73" s="36" t="s">
        <v>61</v>
      </c>
      <c r="C73" s="83"/>
      <c r="D73" s="83"/>
      <c r="E73" s="83">
        <v>23</v>
      </c>
      <c r="F73" s="83">
        <v>-68</v>
      </c>
      <c r="G73" s="83"/>
      <c r="H73" s="83">
        <v>-120</v>
      </c>
      <c r="I73" s="83"/>
    </row>
    <row r="74" spans="1:9" x14ac:dyDescent="0.25">
      <c r="A74" s="82" t="s">
        <v>30</v>
      </c>
      <c r="B74" s="82" t="s">
        <v>62</v>
      </c>
      <c r="C74" s="84"/>
      <c r="D74" s="84">
        <v>21</v>
      </c>
      <c r="E74" s="84">
        <v>15</v>
      </c>
      <c r="F74" s="84">
        <v>34</v>
      </c>
      <c r="G74" s="84"/>
      <c r="H74" s="84"/>
      <c r="I74" s="84"/>
    </row>
    <row r="75" spans="1:9" x14ac:dyDescent="0.25">
      <c r="A75" s="36" t="s">
        <v>31</v>
      </c>
      <c r="B75" s="36" t="s">
        <v>63</v>
      </c>
      <c r="C75" s="83">
        <v>-2</v>
      </c>
      <c r="D75" s="83"/>
      <c r="E75" s="83"/>
      <c r="F75" s="83"/>
      <c r="G75" s="83"/>
      <c r="H75" s="83">
        <v>-16</v>
      </c>
      <c r="I75" s="83">
        <v>-25</v>
      </c>
    </row>
    <row r="76" spans="1:9" x14ac:dyDescent="0.25">
      <c r="A76" s="82" t="s">
        <v>32</v>
      </c>
      <c r="B76" s="82" t="s">
        <v>64</v>
      </c>
      <c r="C76" s="84"/>
      <c r="D76" s="84"/>
      <c r="E76" s="84">
        <v>-69</v>
      </c>
      <c r="F76" s="84">
        <v>-552</v>
      </c>
      <c r="G76" s="84">
        <v>-277</v>
      </c>
      <c r="H76" s="84">
        <v>-109</v>
      </c>
      <c r="I76" s="84">
        <v>-158</v>
      </c>
    </row>
    <row r="77" spans="1:9" x14ac:dyDescent="0.25">
      <c r="A77" s="71" t="s">
        <v>33</v>
      </c>
      <c r="B77" s="71" t="s">
        <v>65</v>
      </c>
      <c r="C77" s="68">
        <f t="shared" ref="C77:D77" si="30">SUM(C61:C76)</f>
        <v>-286</v>
      </c>
      <c r="D77" s="68">
        <f t="shared" si="30"/>
        <v>-211</v>
      </c>
      <c r="E77" s="68">
        <f>SUM(E61:E76)</f>
        <v>-537</v>
      </c>
      <c r="F77" s="68">
        <f>SUM(F61:F76)</f>
        <v>-1363</v>
      </c>
      <c r="G77" s="68">
        <f>SUM(G61:G76)</f>
        <v>-1457</v>
      </c>
      <c r="H77" s="68">
        <f>SUM(H61:H76)</f>
        <v>-7891</v>
      </c>
      <c r="I77" s="68">
        <f t="shared" ref="I77" si="31">SUM(I61:I76)</f>
        <v>-10547</v>
      </c>
    </row>
    <row r="78" spans="1:9" hidden="1" x14ac:dyDescent="0.25">
      <c r="A78" s="33"/>
      <c r="B78" s="36"/>
      <c r="C78" s="21"/>
      <c r="D78" s="21"/>
      <c r="E78" s="21"/>
      <c r="F78" s="21"/>
      <c r="G78" s="21"/>
      <c r="H78" s="21"/>
      <c r="I78" s="21"/>
    </row>
    <row r="79" spans="1:9" x14ac:dyDescent="0.25">
      <c r="A79" s="110" t="s">
        <v>34</v>
      </c>
      <c r="B79" s="32" t="s">
        <v>66</v>
      </c>
      <c r="C79" s="83"/>
      <c r="D79" s="83"/>
      <c r="E79" s="83"/>
      <c r="F79" s="83"/>
      <c r="G79" s="83"/>
      <c r="H79" s="83"/>
      <c r="I79" s="83"/>
    </row>
    <row r="80" spans="1:9" x14ac:dyDescent="0.25">
      <c r="A80" s="81" t="s">
        <v>27</v>
      </c>
      <c r="B80" s="81" t="s">
        <v>59</v>
      </c>
      <c r="C80" s="84">
        <v>207</v>
      </c>
      <c r="D80" s="84">
        <v>609</v>
      </c>
      <c r="E80" s="84">
        <v>303</v>
      </c>
      <c r="F80" s="84">
        <v>471</v>
      </c>
      <c r="G80" s="84"/>
      <c r="H80" s="84">
        <v>528</v>
      </c>
      <c r="I80" s="84">
        <v>1667</v>
      </c>
    </row>
    <row r="81" spans="1:9" x14ac:dyDescent="0.25">
      <c r="A81" s="33" t="s">
        <v>29</v>
      </c>
      <c r="B81" s="33" t="s">
        <v>61</v>
      </c>
      <c r="C81" s="83">
        <v>-39</v>
      </c>
      <c r="D81" s="83">
        <v>-11</v>
      </c>
      <c r="E81" s="83">
        <v>-60</v>
      </c>
      <c r="F81" s="83">
        <v>-274</v>
      </c>
      <c r="G81" s="83">
        <v>1874</v>
      </c>
      <c r="H81" s="83">
        <v>-2892</v>
      </c>
      <c r="I81" s="83">
        <v>-369</v>
      </c>
    </row>
    <row r="82" spans="1:9" x14ac:dyDescent="0.25">
      <c r="A82" s="81" t="s">
        <v>35</v>
      </c>
      <c r="B82" s="81" t="s">
        <v>67</v>
      </c>
      <c r="C82" s="84">
        <v>-173</v>
      </c>
      <c r="D82" s="84">
        <v>-74</v>
      </c>
      <c r="E82" s="84">
        <v>68</v>
      </c>
      <c r="F82" s="84"/>
      <c r="G82" s="84"/>
      <c r="H82" s="84">
        <v>-64</v>
      </c>
      <c r="I82" s="84">
        <v>-105</v>
      </c>
    </row>
    <row r="83" spans="1:9" ht="30" x14ac:dyDescent="0.25">
      <c r="A83" s="33" t="s">
        <v>36</v>
      </c>
      <c r="B83" s="33" t="s">
        <v>68</v>
      </c>
      <c r="C83" s="83">
        <v>539</v>
      </c>
      <c r="D83" s="83">
        <v>0</v>
      </c>
      <c r="E83" s="83"/>
      <c r="F83" s="83">
        <v>1151</v>
      </c>
      <c r="G83" s="83">
        <v>-280</v>
      </c>
      <c r="H83" s="83">
        <v>11424</v>
      </c>
      <c r="I83" s="83">
        <v>129</v>
      </c>
    </row>
    <row r="84" spans="1:9" x14ac:dyDescent="0.25">
      <c r="A84" s="81" t="s">
        <v>37</v>
      </c>
      <c r="B84" s="81" t="s">
        <v>69</v>
      </c>
      <c r="C84" s="84">
        <v>-96</v>
      </c>
      <c r="D84" s="84">
        <v>-122</v>
      </c>
      <c r="E84" s="84">
        <v>-129</v>
      </c>
      <c r="F84" s="84">
        <v>-35</v>
      </c>
      <c r="G84" s="84">
        <v>-289</v>
      </c>
      <c r="H84" s="84"/>
      <c r="I84" s="84"/>
    </row>
    <row r="85" spans="1:9" ht="30" x14ac:dyDescent="0.25">
      <c r="A85" s="33" t="s">
        <v>265</v>
      </c>
      <c r="B85" s="33" t="s">
        <v>70</v>
      </c>
      <c r="C85" s="83"/>
      <c r="D85" s="83"/>
      <c r="E85" s="83"/>
      <c r="F85" s="83"/>
      <c r="G85" s="83"/>
      <c r="H85" s="83">
        <v>7</v>
      </c>
      <c r="I85" s="83">
        <v>-91</v>
      </c>
    </row>
    <row r="86" spans="1:9" ht="30" x14ac:dyDescent="0.25">
      <c r="A86" s="81" t="s">
        <v>262</v>
      </c>
      <c r="B86" s="81"/>
      <c r="C86" s="84"/>
      <c r="D86" s="84"/>
      <c r="E86" s="84"/>
      <c r="F86" s="84"/>
      <c r="G86" s="84"/>
      <c r="H86" s="84">
        <v>-125</v>
      </c>
      <c r="I86" s="84">
        <v>-84</v>
      </c>
    </row>
    <row r="87" spans="1:9" ht="30" x14ac:dyDescent="0.25">
      <c r="A87" s="33" t="s">
        <v>266</v>
      </c>
      <c r="B87" s="33"/>
      <c r="C87" s="83"/>
      <c r="D87" s="83"/>
      <c r="E87" s="83"/>
      <c r="F87" s="83"/>
      <c r="G87" s="83"/>
      <c r="H87" s="83"/>
      <c r="I87" s="83"/>
    </row>
    <row r="88" spans="1:9" x14ac:dyDescent="0.25">
      <c r="A88" s="81" t="s">
        <v>80</v>
      </c>
      <c r="B88" s="81" t="s">
        <v>81</v>
      </c>
      <c r="C88" s="84"/>
      <c r="D88" s="84"/>
      <c r="E88" s="84"/>
      <c r="F88" s="84">
        <v>182</v>
      </c>
      <c r="G88" s="84"/>
      <c r="H88" s="84"/>
      <c r="I88" s="84"/>
    </row>
    <row r="89" spans="1:9" x14ac:dyDescent="0.25">
      <c r="A89" s="33" t="s">
        <v>32</v>
      </c>
      <c r="B89" s="33" t="s">
        <v>64</v>
      </c>
      <c r="C89" s="83"/>
      <c r="D89" s="83"/>
      <c r="E89" s="83">
        <v>24</v>
      </c>
      <c r="F89" s="83"/>
      <c r="G89" s="83">
        <v>-48</v>
      </c>
      <c r="H89" s="83">
        <v>-8</v>
      </c>
      <c r="I89" s="83">
        <v>-27</v>
      </c>
    </row>
    <row r="90" spans="1:9" x14ac:dyDescent="0.25">
      <c r="A90" s="71" t="s">
        <v>38</v>
      </c>
      <c r="B90" s="71" t="s">
        <v>71</v>
      </c>
      <c r="C90" s="68">
        <f t="shared" ref="C90:D90" si="32">SUM(C80:C89)</f>
        <v>438</v>
      </c>
      <c r="D90" s="68">
        <f t="shared" si="32"/>
        <v>402</v>
      </c>
      <c r="E90" s="68">
        <f>SUM(E80:E89)</f>
        <v>206</v>
      </c>
      <c r="F90" s="68">
        <f t="shared" ref="F90:G90" si="33">SUM(F80:F89)</f>
        <v>1495</v>
      </c>
      <c r="G90" s="68">
        <f t="shared" si="33"/>
        <v>1257</v>
      </c>
      <c r="H90" s="68">
        <f>SUM(H80:H89)</f>
        <v>8870</v>
      </c>
      <c r="I90" s="68">
        <f t="shared" ref="I90" si="34">SUM(I80:I89)</f>
        <v>1120</v>
      </c>
    </row>
    <row r="91" spans="1:9" x14ac:dyDescent="0.25">
      <c r="A91" s="91"/>
      <c r="B91" s="91"/>
      <c r="C91" s="80"/>
      <c r="D91" s="80"/>
      <c r="E91" s="80"/>
      <c r="F91" s="80"/>
      <c r="G91" s="80"/>
      <c r="H91" s="80"/>
      <c r="I91" s="80"/>
    </row>
    <row r="92" spans="1:9" x14ac:dyDescent="0.25">
      <c r="A92" s="71" t="s">
        <v>39</v>
      </c>
      <c r="B92" s="71" t="s">
        <v>72</v>
      </c>
      <c r="C92" s="68">
        <f t="shared" ref="C92:D92" si="35">SUM(C58,C77,C90)</f>
        <v>241</v>
      </c>
      <c r="D92" s="68">
        <f t="shared" si="35"/>
        <v>5</v>
      </c>
      <c r="E92" s="68">
        <f>SUM(E58,E77,E90)</f>
        <v>457</v>
      </c>
      <c r="F92" s="68">
        <f t="shared" ref="F92:I92" si="36">SUM(F58,F77,F90)</f>
        <v>746</v>
      </c>
      <c r="G92" s="68">
        <f t="shared" si="36"/>
        <v>543</v>
      </c>
      <c r="H92" s="68">
        <f t="shared" si="36"/>
        <v>8173</v>
      </c>
      <c r="I92" s="68">
        <f t="shared" si="36"/>
        <v>-5101</v>
      </c>
    </row>
    <row r="93" spans="1:9" ht="30" x14ac:dyDescent="0.25">
      <c r="A93" s="33" t="s">
        <v>40</v>
      </c>
      <c r="B93" s="33" t="s">
        <v>73</v>
      </c>
      <c r="C93" s="21">
        <v>1011</v>
      </c>
      <c r="D93" s="21">
        <v>1252</v>
      </c>
      <c r="E93" s="21">
        <v>1257</v>
      </c>
      <c r="F93" s="21">
        <v>1714</v>
      </c>
      <c r="G93" s="21">
        <v>2460</v>
      </c>
      <c r="H93" s="21">
        <v>3003</v>
      </c>
      <c r="I93" s="21">
        <v>11176</v>
      </c>
    </row>
    <row r="94" spans="1:9" ht="30" x14ac:dyDescent="0.25">
      <c r="A94" s="71" t="s">
        <v>41</v>
      </c>
      <c r="B94" s="71" t="s">
        <v>74</v>
      </c>
      <c r="C94" s="68">
        <f t="shared" ref="C94:D94" si="37">SUM(C92:C93)</f>
        <v>1252</v>
      </c>
      <c r="D94" s="68">
        <f t="shared" si="37"/>
        <v>1257</v>
      </c>
      <c r="E94" s="68">
        <f>SUM(E92:E93)</f>
        <v>1714</v>
      </c>
      <c r="F94" s="68">
        <f t="shared" ref="F94:G94" si="38">SUM(F92:F93)</f>
        <v>2460</v>
      </c>
      <c r="G94" s="68">
        <f t="shared" si="38"/>
        <v>3003</v>
      </c>
      <c r="H94" s="68">
        <f>H92+H93</f>
        <v>11176</v>
      </c>
      <c r="I94" s="68">
        <f t="shared" ref="I94" si="39">I92+I93</f>
        <v>6075</v>
      </c>
    </row>
    <row r="95" spans="1:9" x14ac:dyDescent="0.25">
      <c r="A95" s="81"/>
      <c r="B95" s="81"/>
      <c r="C95" s="80"/>
      <c r="D95" s="80"/>
      <c r="E95" s="80"/>
      <c r="F95" s="80"/>
      <c r="G95" s="80"/>
      <c r="H95" s="80"/>
      <c r="I95" s="80"/>
    </row>
    <row r="96" spans="1:9" ht="45" x14ac:dyDescent="0.25">
      <c r="A96" s="71" t="s">
        <v>42</v>
      </c>
      <c r="B96" s="71" t="s">
        <v>75</v>
      </c>
      <c r="C96" s="68">
        <f t="shared" ref="C96:D96" si="40">C94</f>
        <v>1252</v>
      </c>
      <c r="D96" s="68">
        <f t="shared" si="40"/>
        <v>1257</v>
      </c>
      <c r="E96" s="68">
        <f>E94</f>
        <v>1714</v>
      </c>
      <c r="F96" s="68">
        <f t="shared" ref="F96:I96" si="41">F94</f>
        <v>2460</v>
      </c>
      <c r="G96" s="68">
        <f t="shared" si="41"/>
        <v>3003</v>
      </c>
      <c r="H96" s="68">
        <f t="shared" si="41"/>
        <v>11176</v>
      </c>
      <c r="I96" s="68">
        <f t="shared" si="41"/>
        <v>6075</v>
      </c>
    </row>
    <row r="97" spans="1:9" x14ac:dyDescent="0.25">
      <c r="C97" s="6"/>
      <c r="D97" s="6"/>
    </row>
    <row r="98" spans="1:9" x14ac:dyDescent="0.25">
      <c r="C98" s="6"/>
      <c r="D98" s="6"/>
    </row>
    <row r="99" spans="1:9" x14ac:dyDescent="0.25">
      <c r="C99" s="6"/>
      <c r="D99" s="6"/>
    </row>
    <row r="100" spans="1:9" ht="16.5" x14ac:dyDescent="0.35">
      <c r="A100" s="306" t="s">
        <v>83</v>
      </c>
      <c r="B100" s="307"/>
      <c r="C100" s="307"/>
      <c r="D100" s="6"/>
    </row>
    <row r="101" spans="1:9" x14ac:dyDescent="0.25">
      <c r="C101" s="6"/>
      <c r="D101" s="6"/>
    </row>
    <row r="102" spans="1:9" x14ac:dyDescent="0.25">
      <c r="A102" s="93" t="s">
        <v>84</v>
      </c>
      <c r="B102" s="93" t="s">
        <v>133</v>
      </c>
      <c r="C102" s="64">
        <v>2010</v>
      </c>
      <c r="D102" s="64">
        <v>2011</v>
      </c>
      <c r="E102" s="64">
        <v>2012</v>
      </c>
      <c r="F102" s="64">
        <v>2013</v>
      </c>
      <c r="G102" s="64">
        <v>2014</v>
      </c>
      <c r="H102" s="64">
        <v>2015</v>
      </c>
      <c r="I102" s="64">
        <v>2016</v>
      </c>
    </row>
    <row r="103" spans="1:9" x14ac:dyDescent="0.25">
      <c r="A103" s="94"/>
      <c r="B103" s="94"/>
      <c r="C103" s="65" t="s">
        <v>3</v>
      </c>
      <c r="D103" s="65" t="s">
        <v>3</v>
      </c>
      <c r="E103" s="65" t="s">
        <v>3</v>
      </c>
      <c r="F103" s="65" t="s">
        <v>3</v>
      </c>
      <c r="G103" s="65" t="s">
        <v>3</v>
      </c>
      <c r="H103" s="65" t="s">
        <v>3</v>
      </c>
      <c r="I103" s="65" t="s">
        <v>3</v>
      </c>
    </row>
    <row r="104" spans="1:9" x14ac:dyDescent="0.25">
      <c r="A104" s="155" t="s">
        <v>85</v>
      </c>
      <c r="B104" s="91" t="s">
        <v>134</v>
      </c>
      <c r="C104" s="97"/>
      <c r="D104" s="97"/>
      <c r="E104" s="97"/>
      <c r="F104" s="97"/>
      <c r="G104" s="97"/>
      <c r="H104" s="97"/>
      <c r="I104" s="97"/>
    </row>
    <row r="105" spans="1:9" x14ac:dyDescent="0.25">
      <c r="A105" s="39" t="s">
        <v>86</v>
      </c>
      <c r="B105" s="39" t="s">
        <v>135</v>
      </c>
      <c r="C105" s="21">
        <v>27033</v>
      </c>
      <c r="D105" s="21">
        <v>27558</v>
      </c>
      <c r="E105" s="21">
        <v>36605</v>
      </c>
      <c r="F105" s="21">
        <v>31692</v>
      </c>
      <c r="G105" s="21">
        <v>29854</v>
      </c>
      <c r="H105" s="21">
        <v>36800</v>
      </c>
      <c r="I105" s="21">
        <v>47571</v>
      </c>
    </row>
    <row r="106" spans="1:9" x14ac:dyDescent="0.25">
      <c r="A106" s="98" t="s">
        <v>87</v>
      </c>
      <c r="B106" s="98" t="s">
        <v>136</v>
      </c>
      <c r="C106" s="99">
        <v>2971</v>
      </c>
      <c r="D106" s="99">
        <v>2617</v>
      </c>
      <c r="E106" s="99">
        <v>2116</v>
      </c>
      <c r="F106" s="99">
        <v>3198</v>
      </c>
      <c r="G106" s="99">
        <v>4801</v>
      </c>
      <c r="H106" s="99">
        <v>3594</v>
      </c>
      <c r="I106" s="99">
        <v>3473</v>
      </c>
    </row>
    <row r="107" spans="1:9" x14ac:dyDescent="0.25">
      <c r="A107" s="39" t="s">
        <v>88</v>
      </c>
      <c r="B107" s="39" t="s">
        <v>137</v>
      </c>
      <c r="C107" s="21"/>
      <c r="D107" s="21"/>
      <c r="E107" s="21"/>
      <c r="F107" s="21"/>
      <c r="G107" s="21">
        <v>7</v>
      </c>
      <c r="H107" s="21">
        <v>40</v>
      </c>
      <c r="I107" s="21">
        <v>7</v>
      </c>
    </row>
    <row r="108" spans="1:9" x14ac:dyDescent="0.25">
      <c r="A108" s="98" t="s">
        <v>89</v>
      </c>
      <c r="B108" s="98" t="s">
        <v>138</v>
      </c>
      <c r="C108" s="80">
        <v>8197</v>
      </c>
      <c r="D108" s="80">
        <v>8332</v>
      </c>
      <c r="E108" s="80">
        <v>8710</v>
      </c>
      <c r="F108" s="80">
        <v>8263</v>
      </c>
      <c r="G108" s="80">
        <v>429</v>
      </c>
      <c r="H108" s="80">
        <v>276</v>
      </c>
      <c r="I108" s="80">
        <v>242</v>
      </c>
    </row>
    <row r="109" spans="1:9" x14ac:dyDescent="0.25">
      <c r="A109" s="39" t="s">
        <v>90</v>
      </c>
      <c r="B109" s="39" t="s">
        <v>179</v>
      </c>
      <c r="C109" s="21"/>
      <c r="D109" s="21"/>
      <c r="E109" s="21"/>
      <c r="F109" s="21"/>
      <c r="G109" s="21">
        <v>442</v>
      </c>
      <c r="H109" s="21"/>
      <c r="I109" s="21"/>
    </row>
    <row r="110" spans="1:9" x14ac:dyDescent="0.25">
      <c r="A110" s="98" t="s">
        <v>91</v>
      </c>
      <c r="B110" s="98" t="s">
        <v>139</v>
      </c>
      <c r="C110" s="80">
        <v>298</v>
      </c>
      <c r="D110" s="80">
        <v>267</v>
      </c>
      <c r="E110" s="80">
        <v>263</v>
      </c>
      <c r="F110" s="80">
        <v>214</v>
      </c>
      <c r="G110" s="80">
        <v>27</v>
      </c>
      <c r="H110" s="80">
        <v>200</v>
      </c>
      <c r="I110" s="80">
        <v>201</v>
      </c>
    </row>
    <row r="111" spans="1:9" ht="30" x14ac:dyDescent="0.25">
      <c r="A111" s="39" t="s">
        <v>92</v>
      </c>
      <c r="B111" s="39" t="s">
        <v>140</v>
      </c>
      <c r="C111" s="21"/>
      <c r="D111" s="21"/>
      <c r="E111" s="21"/>
      <c r="F111" s="21">
        <v>26862</v>
      </c>
      <c r="G111" s="21">
        <v>11386</v>
      </c>
      <c r="H111" s="21">
        <v>14988</v>
      </c>
      <c r="I111" s="21">
        <v>18429</v>
      </c>
    </row>
    <row r="112" spans="1:9" x14ac:dyDescent="0.25">
      <c r="A112" s="98" t="s">
        <v>93</v>
      </c>
      <c r="B112" s="98" t="s">
        <v>141</v>
      </c>
      <c r="C112" s="80">
        <v>11587</v>
      </c>
      <c r="D112" s="80">
        <v>11587</v>
      </c>
      <c r="E112" s="80">
        <v>11587</v>
      </c>
      <c r="F112" s="80">
        <v>13744</v>
      </c>
      <c r="G112" s="80">
        <v>19398</v>
      </c>
      <c r="H112" s="80">
        <v>19540</v>
      </c>
      <c r="I112" s="80">
        <v>19540</v>
      </c>
    </row>
    <row r="113" spans="1:9" x14ac:dyDescent="0.25">
      <c r="A113" s="71" t="s">
        <v>85</v>
      </c>
      <c r="B113" s="71" t="s">
        <v>134</v>
      </c>
      <c r="C113" s="95">
        <f t="shared" ref="C113:D113" si="42">SUM(C105:C112)</f>
        <v>50086</v>
      </c>
      <c r="D113" s="95">
        <f t="shared" si="42"/>
        <v>50361</v>
      </c>
      <c r="E113" s="95">
        <f>SUM(E105:E112)</f>
        <v>59281</v>
      </c>
      <c r="F113" s="95">
        <f>SUM(F105:F112)</f>
        <v>83973</v>
      </c>
      <c r="G113" s="95">
        <f>SUM(G105:G112)</f>
        <v>66344</v>
      </c>
      <c r="H113" s="95">
        <f>SUM(H105:H112)</f>
        <v>75438</v>
      </c>
      <c r="I113" s="95">
        <f>SUM(I105:I112)</f>
        <v>89463</v>
      </c>
    </row>
    <row r="114" spans="1:9" x14ac:dyDescent="0.25">
      <c r="A114" s="42"/>
      <c r="B114" s="42"/>
      <c r="C114" s="43"/>
      <c r="D114" s="43"/>
      <c r="E114" s="43"/>
      <c r="F114" s="43"/>
      <c r="G114" s="43"/>
      <c r="H114" s="43"/>
      <c r="I114" s="43"/>
    </row>
    <row r="115" spans="1:9" x14ac:dyDescent="0.25">
      <c r="A115" s="71" t="s">
        <v>94</v>
      </c>
      <c r="B115" s="71" t="s">
        <v>142</v>
      </c>
      <c r="C115" s="96"/>
      <c r="D115" s="96"/>
      <c r="E115" s="96"/>
      <c r="F115" s="96"/>
      <c r="G115" s="96"/>
      <c r="H115" s="96"/>
      <c r="I115" s="96"/>
    </row>
    <row r="116" spans="1:9" x14ac:dyDescent="0.25">
      <c r="A116" s="100" t="s">
        <v>95</v>
      </c>
      <c r="B116" s="100" t="s">
        <v>143</v>
      </c>
      <c r="C116" s="101">
        <v>1613</v>
      </c>
      <c r="D116" s="101">
        <v>1232</v>
      </c>
      <c r="E116" s="101">
        <v>598</v>
      </c>
      <c r="F116" s="101">
        <v>1143</v>
      </c>
      <c r="G116" s="101">
        <v>463</v>
      </c>
      <c r="H116" s="101">
        <v>892</v>
      </c>
      <c r="I116" s="101">
        <v>766</v>
      </c>
    </row>
    <row r="117" spans="1:9" x14ac:dyDescent="0.25">
      <c r="A117" s="42" t="s">
        <v>96</v>
      </c>
      <c r="B117" s="42" t="s">
        <v>144</v>
      </c>
      <c r="C117" s="40">
        <v>3413</v>
      </c>
      <c r="D117" s="40">
        <v>2914</v>
      </c>
      <c r="E117" s="40">
        <v>1664</v>
      </c>
      <c r="F117" s="40">
        <v>4564</v>
      </c>
      <c r="G117" s="40">
        <v>7561</v>
      </c>
      <c r="H117" s="40">
        <v>7144</v>
      </c>
      <c r="I117" s="40">
        <v>8601</v>
      </c>
    </row>
    <row r="118" spans="1:9" x14ac:dyDescent="0.25">
      <c r="A118" s="100" t="s">
        <v>97</v>
      </c>
      <c r="B118" s="100" t="s">
        <v>145</v>
      </c>
      <c r="C118" s="99">
        <v>0</v>
      </c>
      <c r="D118" s="99">
        <v>152</v>
      </c>
      <c r="E118" s="99">
        <v>2182</v>
      </c>
      <c r="F118" s="99"/>
      <c r="G118" s="99">
        <v>1059</v>
      </c>
      <c r="H118" s="99">
        <v>1633</v>
      </c>
      <c r="I118" s="99">
        <v>2270</v>
      </c>
    </row>
    <row r="119" spans="1:9" x14ac:dyDescent="0.25">
      <c r="A119" s="42" t="s">
        <v>98</v>
      </c>
      <c r="B119" s="42" t="s">
        <v>146</v>
      </c>
      <c r="C119" s="46"/>
      <c r="D119" s="46"/>
      <c r="E119" s="46"/>
      <c r="F119" s="46"/>
      <c r="G119" s="46">
        <v>44</v>
      </c>
      <c r="H119" s="46">
        <v>128</v>
      </c>
      <c r="I119" s="46">
        <v>311</v>
      </c>
    </row>
    <row r="120" spans="1:9" x14ac:dyDescent="0.25">
      <c r="A120" s="100" t="s">
        <v>99</v>
      </c>
      <c r="B120" s="100" t="s">
        <v>147</v>
      </c>
      <c r="C120" s="99">
        <v>306</v>
      </c>
      <c r="D120" s="99">
        <v>391</v>
      </c>
      <c r="E120" s="99">
        <v>208</v>
      </c>
      <c r="F120" s="99">
        <v>321</v>
      </c>
      <c r="G120" s="99">
        <v>153</v>
      </c>
      <c r="H120" s="99">
        <v>565</v>
      </c>
      <c r="I120" s="99">
        <v>526</v>
      </c>
    </row>
    <row r="121" spans="1:9" x14ac:dyDescent="0.25">
      <c r="A121" s="42" t="s">
        <v>100</v>
      </c>
      <c r="B121" s="42" t="s">
        <v>148</v>
      </c>
      <c r="C121" s="40"/>
      <c r="D121" s="40"/>
      <c r="E121" s="40"/>
      <c r="F121" s="40"/>
      <c r="G121" s="40">
        <v>135</v>
      </c>
      <c r="H121" s="40">
        <v>104</v>
      </c>
      <c r="I121" s="40">
        <v>134</v>
      </c>
    </row>
    <row r="122" spans="1:9" x14ac:dyDescent="0.25">
      <c r="A122" s="100" t="s">
        <v>101</v>
      </c>
      <c r="B122" s="100" t="s">
        <v>149</v>
      </c>
      <c r="C122" s="99">
        <v>1284</v>
      </c>
      <c r="D122" s="99">
        <v>1257</v>
      </c>
      <c r="E122" s="99">
        <v>1714</v>
      </c>
      <c r="F122" s="99">
        <v>2460</v>
      </c>
      <c r="G122" s="99">
        <v>3003</v>
      </c>
      <c r="H122" s="99">
        <v>11176</v>
      </c>
      <c r="I122" s="99">
        <v>6075</v>
      </c>
    </row>
    <row r="123" spans="1:9" x14ac:dyDescent="0.25">
      <c r="A123" s="71" t="s">
        <v>94</v>
      </c>
      <c r="B123" s="71" t="s">
        <v>142</v>
      </c>
      <c r="C123" s="95">
        <f t="shared" ref="C123:I123" si="43">SUM(C116:C122)</f>
        <v>6616</v>
      </c>
      <c r="D123" s="95">
        <f t="shared" si="43"/>
        <v>5946</v>
      </c>
      <c r="E123" s="95">
        <f t="shared" si="43"/>
        <v>6366</v>
      </c>
      <c r="F123" s="95">
        <f t="shared" si="43"/>
        <v>8488</v>
      </c>
      <c r="G123" s="95">
        <f t="shared" si="43"/>
        <v>12418</v>
      </c>
      <c r="H123" s="95">
        <f t="shared" si="43"/>
        <v>21642</v>
      </c>
      <c r="I123" s="95">
        <f t="shared" si="43"/>
        <v>18683</v>
      </c>
    </row>
    <row r="124" spans="1:9" x14ac:dyDescent="0.25">
      <c r="A124" s="47"/>
      <c r="B124" s="47"/>
      <c r="C124" s="48"/>
      <c r="D124" s="48"/>
      <c r="E124" s="48"/>
      <c r="F124" s="48"/>
      <c r="G124" s="48"/>
      <c r="H124" s="48"/>
      <c r="I124" s="48"/>
    </row>
    <row r="125" spans="1:9" ht="30" x14ac:dyDescent="0.25">
      <c r="A125" s="100" t="s">
        <v>102</v>
      </c>
      <c r="B125" s="100" t="s">
        <v>150</v>
      </c>
      <c r="C125" s="103">
        <v>27855</v>
      </c>
      <c r="D125" s="103">
        <v>27855</v>
      </c>
      <c r="E125" s="103">
        <v>20874</v>
      </c>
      <c r="F125" s="103"/>
      <c r="G125" s="103">
        <v>15265</v>
      </c>
      <c r="H125" s="103">
        <v>15188</v>
      </c>
      <c r="I125" s="103">
        <v>11843</v>
      </c>
    </row>
    <row r="126" spans="1:9" x14ac:dyDescent="0.25">
      <c r="A126" s="47"/>
      <c r="B126" s="47"/>
      <c r="C126" s="50"/>
      <c r="D126" s="50"/>
      <c r="E126" s="50"/>
      <c r="F126" s="50"/>
      <c r="G126" s="50"/>
      <c r="H126" s="50"/>
      <c r="I126" s="50"/>
    </row>
    <row r="127" spans="1:9" x14ac:dyDescent="0.25">
      <c r="A127" s="71" t="s">
        <v>103</v>
      </c>
      <c r="B127" s="71" t="s">
        <v>151</v>
      </c>
      <c r="C127" s="102">
        <f t="shared" ref="C127:I127" si="44">C123+C113+C125</f>
        <v>84557</v>
      </c>
      <c r="D127" s="102">
        <f t="shared" si="44"/>
        <v>84162</v>
      </c>
      <c r="E127" s="102">
        <f t="shared" si="44"/>
        <v>86521</v>
      </c>
      <c r="F127" s="102">
        <f t="shared" si="44"/>
        <v>92461</v>
      </c>
      <c r="G127" s="102">
        <f t="shared" si="44"/>
        <v>94027</v>
      </c>
      <c r="H127" s="102">
        <f t="shared" si="44"/>
        <v>112268</v>
      </c>
      <c r="I127" s="102">
        <f t="shared" si="44"/>
        <v>119989</v>
      </c>
    </row>
    <row r="128" spans="1:9" x14ac:dyDescent="0.25">
      <c r="C128" s="16"/>
      <c r="D128" s="16"/>
      <c r="E128" s="16"/>
      <c r="F128" s="16"/>
      <c r="G128" s="16"/>
      <c r="H128" s="16"/>
      <c r="I128" s="16"/>
    </row>
    <row r="129" spans="1:9" x14ac:dyDescent="0.25">
      <c r="A129" s="51"/>
      <c r="B129" s="51"/>
      <c r="C129" s="52"/>
      <c r="D129" s="52"/>
      <c r="E129" s="52"/>
      <c r="F129" s="52"/>
      <c r="G129" s="52"/>
      <c r="H129" s="52"/>
      <c r="I129" s="52"/>
    </row>
    <row r="130" spans="1:9" x14ac:dyDescent="0.25">
      <c r="C130" s="6"/>
      <c r="D130" s="6"/>
    </row>
    <row r="131" spans="1:9" x14ac:dyDescent="0.25">
      <c r="A131" s="93" t="s">
        <v>104</v>
      </c>
      <c r="B131" s="93" t="s">
        <v>152</v>
      </c>
      <c r="C131" s="64">
        <v>2010</v>
      </c>
      <c r="D131" s="64">
        <v>2011</v>
      </c>
      <c r="E131" s="64">
        <v>2012</v>
      </c>
      <c r="F131" s="64">
        <v>2013</v>
      </c>
      <c r="G131" s="64">
        <v>2014</v>
      </c>
      <c r="H131" s="64">
        <v>2015</v>
      </c>
      <c r="I131" s="64">
        <v>2016</v>
      </c>
    </row>
    <row r="132" spans="1:9" x14ac:dyDescent="0.25">
      <c r="A132" s="71"/>
      <c r="B132" s="71"/>
      <c r="C132" s="65" t="s">
        <v>3</v>
      </c>
      <c r="D132" s="65" t="s">
        <v>3</v>
      </c>
      <c r="E132" s="65" t="s">
        <v>3</v>
      </c>
      <c r="F132" s="65" t="s">
        <v>3</v>
      </c>
      <c r="G132" s="65" t="s">
        <v>3</v>
      </c>
      <c r="H132" s="65" t="s">
        <v>3</v>
      </c>
      <c r="I132" s="65" t="s">
        <v>3</v>
      </c>
    </row>
    <row r="133" spans="1:9" x14ac:dyDescent="0.25">
      <c r="A133" s="155" t="s">
        <v>105</v>
      </c>
      <c r="B133" s="91" t="s">
        <v>153</v>
      </c>
      <c r="C133" s="106"/>
      <c r="D133" s="106"/>
      <c r="E133" s="106"/>
      <c r="F133" s="106"/>
      <c r="G133" s="106"/>
      <c r="H133" s="106"/>
      <c r="I133" s="106"/>
    </row>
    <row r="134" spans="1:9" x14ac:dyDescent="0.25">
      <c r="A134" s="33" t="s">
        <v>106</v>
      </c>
      <c r="B134" s="33" t="s">
        <v>154</v>
      </c>
      <c r="C134" s="40">
        <v>73341</v>
      </c>
      <c r="D134" s="40">
        <v>73341</v>
      </c>
      <c r="E134" s="40">
        <v>73341</v>
      </c>
      <c r="F134" s="40">
        <v>73341</v>
      </c>
      <c r="G134" s="40">
        <v>49837</v>
      </c>
      <c r="H134" s="40">
        <v>59361</v>
      </c>
      <c r="I134" s="40">
        <v>59361</v>
      </c>
    </row>
    <row r="135" spans="1:9" x14ac:dyDescent="0.25">
      <c r="A135" s="81" t="s">
        <v>180</v>
      </c>
      <c r="B135" s="81" t="s">
        <v>181</v>
      </c>
      <c r="C135" s="80">
        <v>-326</v>
      </c>
      <c r="D135" s="99"/>
      <c r="E135" s="99"/>
      <c r="F135" s="99"/>
      <c r="G135" s="80">
        <v>-25</v>
      </c>
      <c r="H135" s="99"/>
      <c r="I135" s="99"/>
    </row>
    <row r="136" spans="1:9" x14ac:dyDescent="0.25">
      <c r="A136" s="33" t="s">
        <v>260</v>
      </c>
      <c r="B136" s="33"/>
      <c r="C136" s="40"/>
      <c r="D136" s="40">
        <v>48</v>
      </c>
      <c r="E136" s="40"/>
      <c r="F136" s="40"/>
      <c r="G136" s="21"/>
      <c r="H136" s="40"/>
      <c r="I136" s="40"/>
    </row>
    <row r="137" spans="1:9" x14ac:dyDescent="0.25">
      <c r="A137" s="81" t="s">
        <v>263</v>
      </c>
      <c r="B137" s="81"/>
      <c r="C137" s="99"/>
      <c r="D137" s="99"/>
      <c r="E137" s="99"/>
      <c r="F137" s="99"/>
      <c r="G137" s="99"/>
      <c r="H137" s="99">
        <v>1985</v>
      </c>
      <c r="I137" s="99">
        <v>1932</v>
      </c>
    </row>
    <row r="138" spans="1:9" x14ac:dyDescent="0.25">
      <c r="A138" s="42" t="s">
        <v>107</v>
      </c>
      <c r="B138" s="42" t="s">
        <v>155</v>
      </c>
      <c r="C138" s="40">
        <v>2769</v>
      </c>
      <c r="D138" s="40">
        <v>2775</v>
      </c>
      <c r="E138" s="40">
        <v>2858</v>
      </c>
      <c r="F138" s="40">
        <v>2940</v>
      </c>
      <c r="G138" s="40">
        <v>2763</v>
      </c>
      <c r="H138" s="40">
        <v>1233</v>
      </c>
      <c r="I138" s="40">
        <v>1557</v>
      </c>
    </row>
    <row r="139" spans="1:9" x14ac:dyDescent="0.25">
      <c r="A139" s="100" t="s">
        <v>108</v>
      </c>
      <c r="B139" s="100" t="s">
        <v>156</v>
      </c>
      <c r="C139" s="99"/>
      <c r="D139" s="99"/>
      <c r="E139" s="99"/>
      <c r="F139" s="99"/>
      <c r="G139" s="80">
        <v>-541</v>
      </c>
      <c r="H139" s="99">
        <v>3865</v>
      </c>
      <c r="I139" s="99">
        <v>4790</v>
      </c>
    </row>
    <row r="140" spans="1:9" ht="30" x14ac:dyDescent="0.25">
      <c r="A140" s="33" t="s">
        <v>109</v>
      </c>
      <c r="B140" s="33" t="s">
        <v>157</v>
      </c>
      <c r="C140" s="21">
        <v>-1030</v>
      </c>
      <c r="D140" s="21">
        <v>-2226</v>
      </c>
      <c r="E140" s="21">
        <v>-1793</v>
      </c>
      <c r="F140" s="21">
        <v>-1072</v>
      </c>
      <c r="G140" s="21">
        <v>2162</v>
      </c>
      <c r="H140" s="21">
        <v>6364</v>
      </c>
      <c r="I140" s="21">
        <v>8081</v>
      </c>
    </row>
    <row r="141" spans="1:9" x14ac:dyDescent="0.25">
      <c r="A141" s="100" t="s">
        <v>110</v>
      </c>
      <c r="B141" s="100" t="s">
        <v>158</v>
      </c>
      <c r="C141" s="80">
        <v>-1513</v>
      </c>
      <c r="D141" s="99">
        <v>533</v>
      </c>
      <c r="E141" s="99">
        <v>1881</v>
      </c>
      <c r="F141" s="99">
        <v>2908</v>
      </c>
      <c r="G141" s="99">
        <v>9642</v>
      </c>
      <c r="H141" s="99">
        <v>2215</v>
      </c>
      <c r="I141" s="99">
        <v>3669</v>
      </c>
    </row>
    <row r="142" spans="1:9" x14ac:dyDescent="0.25">
      <c r="A142" s="54" t="s">
        <v>111</v>
      </c>
      <c r="B142" s="54" t="s">
        <v>182</v>
      </c>
      <c r="C142" s="40"/>
      <c r="D142" s="40"/>
      <c r="E142" s="40">
        <v>191</v>
      </c>
      <c r="F142" s="40">
        <v>423</v>
      </c>
      <c r="G142" s="40">
        <v>2629</v>
      </c>
      <c r="H142" s="40">
        <v>786</v>
      </c>
      <c r="I142" s="40">
        <v>1352</v>
      </c>
    </row>
    <row r="143" spans="1:9" x14ac:dyDescent="0.25">
      <c r="A143" s="107" t="s">
        <v>112</v>
      </c>
      <c r="B143" s="107" t="s">
        <v>183</v>
      </c>
      <c r="C143" s="80"/>
      <c r="D143" s="80"/>
      <c r="E143" s="80"/>
      <c r="F143" s="80">
        <v>-55</v>
      </c>
      <c r="G143" s="80">
        <v>-33</v>
      </c>
      <c r="H143" s="80">
        <v>-197</v>
      </c>
      <c r="I143" s="80">
        <v>-53</v>
      </c>
    </row>
    <row r="144" spans="1:9" ht="30" x14ac:dyDescent="0.25">
      <c r="A144" s="54" t="s">
        <v>261</v>
      </c>
      <c r="B144" s="54"/>
      <c r="C144" s="21"/>
      <c r="D144" s="21"/>
      <c r="E144" s="21"/>
      <c r="F144" s="21">
        <v>2540</v>
      </c>
      <c r="G144" s="21">
        <v>7046</v>
      </c>
      <c r="H144" s="21">
        <v>1626</v>
      </c>
      <c r="I144" s="21">
        <v>2370</v>
      </c>
    </row>
    <row r="145" spans="1:13" x14ac:dyDescent="0.25">
      <c r="A145" s="100" t="s">
        <v>113</v>
      </c>
      <c r="B145" s="100" t="s">
        <v>159</v>
      </c>
      <c r="C145" s="99">
        <v>6066</v>
      </c>
      <c r="D145" s="99">
        <v>5398</v>
      </c>
      <c r="E145" s="99">
        <v>5398</v>
      </c>
      <c r="F145" s="99">
        <v>8150</v>
      </c>
      <c r="G145" s="99">
        <v>18320</v>
      </c>
      <c r="H145" s="99">
        <v>23080</v>
      </c>
      <c r="I145" s="99">
        <v>23073</v>
      </c>
    </row>
    <row r="146" spans="1:13" x14ac:dyDescent="0.25">
      <c r="A146" s="42"/>
      <c r="B146" s="42"/>
      <c r="C146" s="40"/>
      <c r="D146" s="40"/>
      <c r="E146" s="40"/>
      <c r="F146" s="40"/>
      <c r="G146" s="40"/>
      <c r="H146" s="40"/>
      <c r="I146" s="40">
        <v>-262</v>
      </c>
    </row>
    <row r="147" spans="1:13" x14ac:dyDescent="0.25">
      <c r="A147" s="71" t="s">
        <v>114</v>
      </c>
      <c r="B147" s="71" t="s">
        <v>160</v>
      </c>
      <c r="C147" s="95">
        <f t="shared" ref="C147:H147" si="45">SUM(C134:C141,C145)</f>
        <v>79307</v>
      </c>
      <c r="D147" s="95">
        <f t="shared" si="45"/>
        <v>79869</v>
      </c>
      <c r="E147" s="95">
        <f t="shared" si="45"/>
        <v>81685</v>
      </c>
      <c r="F147" s="95">
        <f t="shared" si="45"/>
        <v>86267</v>
      </c>
      <c r="G147" s="95">
        <f t="shared" si="45"/>
        <v>82158</v>
      </c>
      <c r="H147" s="95">
        <f t="shared" si="45"/>
        <v>98103</v>
      </c>
      <c r="I147" s="95">
        <f>SUM(I134:I141,I145,I146)</f>
        <v>102201</v>
      </c>
    </row>
    <row r="148" spans="1:13" x14ac:dyDescent="0.25">
      <c r="A148" s="42"/>
      <c r="B148" s="42"/>
      <c r="C148" s="55"/>
      <c r="D148" s="55"/>
      <c r="E148" s="55"/>
      <c r="F148" s="55"/>
      <c r="G148" s="55"/>
      <c r="H148" s="55"/>
      <c r="I148" s="55"/>
    </row>
    <row r="149" spans="1:13" x14ac:dyDescent="0.25">
      <c r="A149" s="71" t="s">
        <v>115</v>
      </c>
      <c r="B149" s="71" t="s">
        <v>161</v>
      </c>
      <c r="C149" s="108"/>
      <c r="D149" s="108"/>
      <c r="E149" s="108"/>
      <c r="F149" s="108"/>
      <c r="G149" s="108"/>
      <c r="H149" s="108"/>
      <c r="I149" s="108"/>
    </row>
    <row r="150" spans="1:13" x14ac:dyDescent="0.25">
      <c r="A150" s="155" t="s">
        <v>116</v>
      </c>
      <c r="B150" s="91" t="s">
        <v>162</v>
      </c>
      <c r="C150" s="111"/>
      <c r="D150" s="111"/>
      <c r="E150" s="111"/>
      <c r="F150" s="111"/>
      <c r="G150" s="111"/>
      <c r="H150" s="111"/>
      <c r="I150" s="111"/>
    </row>
    <row r="151" spans="1:13" x14ac:dyDescent="0.25">
      <c r="A151" s="42" t="s">
        <v>117</v>
      </c>
      <c r="B151" s="42" t="s">
        <v>163</v>
      </c>
      <c r="C151" s="49">
        <v>31</v>
      </c>
      <c r="D151" s="49">
        <v>48</v>
      </c>
      <c r="E151" s="49">
        <v>49</v>
      </c>
      <c r="F151" s="49">
        <v>63</v>
      </c>
      <c r="G151" s="49">
        <v>86</v>
      </c>
      <c r="H151" s="49">
        <v>151</v>
      </c>
      <c r="I151" s="49">
        <v>196</v>
      </c>
    </row>
    <row r="152" spans="1:13" x14ac:dyDescent="0.25">
      <c r="A152" s="100" t="s">
        <v>118</v>
      </c>
      <c r="B152" s="100" t="s">
        <v>164</v>
      </c>
      <c r="C152" s="103">
        <v>6</v>
      </c>
      <c r="D152" s="103"/>
      <c r="E152" s="103">
        <v>187</v>
      </c>
      <c r="F152" s="103">
        <v>595</v>
      </c>
      <c r="G152" s="103">
        <v>860</v>
      </c>
      <c r="H152" s="103">
        <v>510</v>
      </c>
      <c r="I152" s="103">
        <v>437</v>
      </c>
      <c r="M152" s="78"/>
    </row>
    <row r="153" spans="1:13" x14ac:dyDescent="0.25">
      <c r="A153" s="42" t="s">
        <v>119</v>
      </c>
      <c r="B153" s="42" t="s">
        <v>165</v>
      </c>
      <c r="C153" s="49"/>
      <c r="D153" s="49"/>
      <c r="E153" s="49"/>
      <c r="F153" s="49">
        <v>34</v>
      </c>
      <c r="G153" s="49">
        <v>97</v>
      </c>
      <c r="H153" s="49">
        <v>278</v>
      </c>
      <c r="I153" s="49">
        <v>240</v>
      </c>
    </row>
    <row r="154" spans="1:13" x14ac:dyDescent="0.25">
      <c r="A154" s="100" t="s">
        <v>339</v>
      </c>
      <c r="B154" s="100"/>
      <c r="C154" s="103"/>
      <c r="D154" s="103"/>
      <c r="E154" s="103"/>
      <c r="F154" s="103"/>
      <c r="G154" s="103"/>
      <c r="H154" s="103"/>
      <c r="I154" s="103">
        <v>35</v>
      </c>
    </row>
    <row r="155" spans="1:13" x14ac:dyDescent="0.25">
      <c r="A155" s="42" t="s">
        <v>264</v>
      </c>
      <c r="B155" s="42"/>
      <c r="C155" s="49"/>
      <c r="D155" s="49"/>
      <c r="E155" s="49"/>
      <c r="F155" s="49"/>
      <c r="G155" s="49"/>
      <c r="H155" s="49">
        <v>8</v>
      </c>
      <c r="I155" s="49"/>
    </row>
    <row r="156" spans="1:13" x14ac:dyDescent="0.25">
      <c r="A156" s="100" t="s">
        <v>120</v>
      </c>
      <c r="B156" s="100" t="s">
        <v>166</v>
      </c>
      <c r="C156" s="84">
        <v>180</v>
      </c>
      <c r="D156" s="84">
        <v>235</v>
      </c>
      <c r="E156" s="84">
        <v>51</v>
      </c>
      <c r="F156" s="84">
        <v>279</v>
      </c>
      <c r="G156" s="84"/>
      <c r="H156" s="84"/>
      <c r="I156" s="84"/>
    </row>
    <row r="157" spans="1:13" x14ac:dyDescent="0.25">
      <c r="A157" s="42" t="s">
        <v>121</v>
      </c>
      <c r="B157" s="42" t="s">
        <v>167</v>
      </c>
      <c r="C157" s="49"/>
      <c r="D157" s="49"/>
      <c r="E157" s="49"/>
      <c r="F157" s="49">
        <v>137</v>
      </c>
      <c r="G157" s="49"/>
      <c r="H157" s="49">
        <v>89</v>
      </c>
      <c r="I157" s="49">
        <v>159</v>
      </c>
    </row>
    <row r="158" spans="1:13" x14ac:dyDescent="0.25">
      <c r="A158" s="81" t="s">
        <v>122</v>
      </c>
      <c r="B158" s="81" t="s">
        <v>168</v>
      </c>
      <c r="C158" s="115">
        <v>12</v>
      </c>
      <c r="D158" s="115">
        <v>9</v>
      </c>
      <c r="E158" s="115">
        <v>34</v>
      </c>
      <c r="F158" s="115">
        <v>135</v>
      </c>
      <c r="G158" s="115">
        <v>867</v>
      </c>
      <c r="H158" s="115">
        <v>1131</v>
      </c>
      <c r="I158" s="115">
        <v>1124</v>
      </c>
    </row>
    <row r="159" spans="1:13" x14ac:dyDescent="0.25">
      <c r="A159" s="71" t="s">
        <v>116</v>
      </c>
      <c r="B159" s="71" t="s">
        <v>162</v>
      </c>
      <c r="C159" s="95">
        <f t="shared" ref="C159:D159" si="46">SUM(C151:C158)</f>
        <v>229</v>
      </c>
      <c r="D159" s="95">
        <f t="shared" si="46"/>
        <v>292</v>
      </c>
      <c r="E159" s="95">
        <f>SUM(E151:E158)</f>
        <v>321</v>
      </c>
      <c r="F159" s="95">
        <f>SUM(F151:F158)</f>
        <v>1243</v>
      </c>
      <c r="G159" s="95">
        <f>SUM(G151:G158)</f>
        <v>1910</v>
      </c>
      <c r="H159" s="95">
        <f t="shared" ref="H159:I159" si="47">SUM(H151:H158)</f>
        <v>2167</v>
      </c>
      <c r="I159" s="95">
        <f t="shared" si="47"/>
        <v>2191</v>
      </c>
    </row>
    <row r="160" spans="1:13" x14ac:dyDescent="0.25">
      <c r="A160" s="110" t="s">
        <v>123</v>
      </c>
      <c r="B160" s="32" t="s">
        <v>169</v>
      </c>
      <c r="C160" s="114"/>
      <c r="D160" s="114"/>
      <c r="E160" s="114"/>
      <c r="F160" s="114"/>
      <c r="G160" s="114"/>
      <c r="H160" s="114"/>
      <c r="I160" s="114"/>
    </row>
    <row r="161" spans="1:9" x14ac:dyDescent="0.25">
      <c r="A161" s="100" t="s">
        <v>117</v>
      </c>
      <c r="B161" s="100" t="s">
        <v>163</v>
      </c>
      <c r="C161" s="84">
        <v>318</v>
      </c>
      <c r="D161" s="84">
        <v>332</v>
      </c>
      <c r="E161" s="84">
        <v>304</v>
      </c>
      <c r="F161" s="84">
        <v>732</v>
      </c>
      <c r="G161" s="84">
        <v>728</v>
      </c>
      <c r="H161" s="84">
        <v>698</v>
      </c>
      <c r="I161" s="84">
        <v>711</v>
      </c>
    </row>
    <row r="162" spans="1:9" ht="30" x14ac:dyDescent="0.25">
      <c r="A162" s="42" t="s">
        <v>124</v>
      </c>
      <c r="B162" s="42" t="s">
        <v>170</v>
      </c>
      <c r="C162" s="49">
        <v>1078</v>
      </c>
      <c r="D162" s="49">
        <v>1565</v>
      </c>
      <c r="E162" s="49"/>
      <c r="F162" s="49"/>
      <c r="G162" s="49">
        <v>929</v>
      </c>
      <c r="H162" s="49">
        <v>1043</v>
      </c>
      <c r="I162" s="49">
        <v>1731</v>
      </c>
    </row>
    <row r="163" spans="1:9" x14ac:dyDescent="0.25">
      <c r="A163" s="100" t="s">
        <v>125</v>
      </c>
      <c r="B163" s="100" t="s">
        <v>171</v>
      </c>
      <c r="C163" s="103"/>
      <c r="D163" s="103"/>
      <c r="E163" s="103">
        <v>1567</v>
      </c>
      <c r="F163" s="103">
        <v>2107</v>
      </c>
      <c r="G163" s="103">
        <v>3920</v>
      </c>
      <c r="H163" s="103">
        <v>1588</v>
      </c>
      <c r="I163" s="103">
        <v>2966</v>
      </c>
    </row>
    <row r="164" spans="1:9" x14ac:dyDescent="0.25">
      <c r="A164" s="42" t="s">
        <v>119</v>
      </c>
      <c r="B164" s="42" t="s">
        <v>165</v>
      </c>
      <c r="C164" s="49">
        <v>134</v>
      </c>
      <c r="D164" s="49">
        <v>136</v>
      </c>
      <c r="E164" s="49">
        <v>107</v>
      </c>
      <c r="F164" s="49"/>
      <c r="G164" s="49">
        <v>26</v>
      </c>
      <c r="H164" s="49">
        <v>66</v>
      </c>
      <c r="I164" s="49">
        <v>42</v>
      </c>
    </row>
    <row r="165" spans="1:9" x14ac:dyDescent="0.25">
      <c r="A165" s="100" t="s">
        <v>126</v>
      </c>
      <c r="B165" s="100" t="s">
        <v>172</v>
      </c>
      <c r="C165" s="103">
        <v>3479</v>
      </c>
      <c r="D165" s="103">
        <v>1837</v>
      </c>
      <c r="E165" s="103">
        <v>2350</v>
      </c>
      <c r="F165" s="103">
        <v>868</v>
      </c>
      <c r="G165" s="103">
        <v>1070</v>
      </c>
      <c r="H165" s="103">
        <v>5247</v>
      </c>
      <c r="I165" s="103">
        <v>6792</v>
      </c>
    </row>
    <row r="166" spans="1:9" ht="30" x14ac:dyDescent="0.25">
      <c r="A166" s="42" t="s">
        <v>127</v>
      </c>
      <c r="B166" s="42" t="s">
        <v>173</v>
      </c>
      <c r="C166" s="49">
        <v>12</v>
      </c>
      <c r="D166" s="49">
        <v>131</v>
      </c>
      <c r="E166" s="49">
        <v>187</v>
      </c>
      <c r="F166" s="49"/>
      <c r="G166" s="49">
        <v>185</v>
      </c>
      <c r="H166" s="49">
        <v>16</v>
      </c>
      <c r="I166" s="49">
        <v>1</v>
      </c>
    </row>
    <row r="167" spans="1:9" x14ac:dyDescent="0.25">
      <c r="A167" s="100" t="s">
        <v>128</v>
      </c>
      <c r="B167" s="100" t="s">
        <v>174</v>
      </c>
      <c r="C167" s="103"/>
      <c r="D167" s="103"/>
      <c r="E167" s="103"/>
      <c r="F167" s="103">
        <v>355</v>
      </c>
      <c r="G167" s="103">
        <v>664</v>
      </c>
      <c r="H167" s="103">
        <v>538</v>
      </c>
      <c r="I167" s="103">
        <v>730</v>
      </c>
    </row>
    <row r="168" spans="1:9" x14ac:dyDescent="0.25">
      <c r="A168" s="42" t="s">
        <v>129</v>
      </c>
      <c r="B168" s="42" t="s">
        <v>175</v>
      </c>
      <c r="C168" s="49"/>
      <c r="D168" s="49"/>
      <c r="E168" s="49"/>
      <c r="F168" s="49">
        <v>546</v>
      </c>
      <c r="G168" s="49">
        <v>1726</v>
      </c>
      <c r="H168" s="49">
        <v>1892</v>
      </c>
      <c r="I168" s="49">
        <v>1676</v>
      </c>
    </row>
    <row r="169" spans="1:9" x14ac:dyDescent="0.25">
      <c r="A169" s="100" t="s">
        <v>121</v>
      </c>
      <c r="B169" s="100" t="s">
        <v>167</v>
      </c>
      <c r="C169" s="103"/>
      <c r="D169" s="103"/>
      <c r="E169" s="103"/>
      <c r="F169" s="103">
        <v>39</v>
      </c>
      <c r="G169" s="103">
        <v>419</v>
      </c>
      <c r="H169" s="103">
        <v>635</v>
      </c>
      <c r="I169" s="103">
        <v>452</v>
      </c>
    </row>
    <row r="170" spans="1:9" x14ac:dyDescent="0.25">
      <c r="A170" s="42" t="s">
        <v>267</v>
      </c>
      <c r="B170" s="42"/>
      <c r="C170" s="49"/>
      <c r="D170" s="49"/>
      <c r="E170" s="49"/>
      <c r="F170" s="49"/>
      <c r="G170" s="49"/>
      <c r="H170" s="49"/>
      <c r="I170" s="49"/>
    </row>
    <row r="171" spans="1:9" x14ac:dyDescent="0.25">
      <c r="A171" s="100" t="s">
        <v>130</v>
      </c>
      <c r="B171" s="100" t="s">
        <v>176</v>
      </c>
      <c r="C171" s="103"/>
      <c r="D171" s="103"/>
      <c r="E171" s="103"/>
      <c r="F171" s="103">
        <v>304</v>
      </c>
      <c r="G171" s="103">
        <v>292</v>
      </c>
      <c r="H171" s="103">
        <v>275</v>
      </c>
      <c r="I171" s="103">
        <v>496</v>
      </c>
    </row>
    <row r="172" spans="1:9" x14ac:dyDescent="0.25">
      <c r="A172" s="71" t="s">
        <v>123</v>
      </c>
      <c r="B172" s="71" t="s">
        <v>169</v>
      </c>
      <c r="C172" s="95">
        <f t="shared" ref="C172:D172" si="48">SUM(C161:C171)</f>
        <v>5021</v>
      </c>
      <c r="D172" s="95">
        <f t="shared" si="48"/>
        <v>4001</v>
      </c>
      <c r="E172" s="95">
        <f>SUM(E161:E171)</f>
        <v>4515</v>
      </c>
      <c r="F172" s="95">
        <f>SUM(F161:F171)</f>
        <v>4951</v>
      </c>
      <c r="G172" s="95">
        <f>SUM(G161:G171)</f>
        <v>9959</v>
      </c>
      <c r="H172" s="95">
        <f t="shared" ref="H172:I172" si="49">SUM(H161:H171)</f>
        <v>11998</v>
      </c>
      <c r="I172" s="95">
        <f t="shared" si="49"/>
        <v>15597</v>
      </c>
    </row>
    <row r="173" spans="1:9" x14ac:dyDescent="0.25">
      <c r="A173" s="35"/>
      <c r="B173" s="35"/>
      <c r="C173" s="60"/>
      <c r="D173" s="60"/>
      <c r="E173" s="60"/>
      <c r="F173" s="60"/>
      <c r="G173" s="60"/>
      <c r="H173" s="60"/>
      <c r="I173" s="60"/>
    </row>
    <row r="174" spans="1:9" x14ac:dyDescent="0.25">
      <c r="A174" s="71" t="s">
        <v>131</v>
      </c>
      <c r="B174" s="71" t="s">
        <v>177</v>
      </c>
      <c r="C174" s="102">
        <f t="shared" ref="C174:D174" si="50">C159+C172</f>
        <v>5250</v>
      </c>
      <c r="D174" s="102">
        <f t="shared" si="50"/>
        <v>4293</v>
      </c>
      <c r="E174" s="102">
        <f>E159+E172</f>
        <v>4836</v>
      </c>
      <c r="F174" s="102">
        <f>F159+F172</f>
        <v>6194</v>
      </c>
      <c r="G174" s="102">
        <f>G159+G172</f>
        <v>11869</v>
      </c>
      <c r="H174" s="102">
        <f>H172+H159</f>
        <v>14165</v>
      </c>
      <c r="I174" s="102">
        <f>I172+I159</f>
        <v>17788</v>
      </c>
    </row>
    <row r="175" spans="1:9" x14ac:dyDescent="0.25">
      <c r="A175" s="61"/>
      <c r="B175" s="61"/>
      <c r="C175" s="60"/>
      <c r="D175" s="60"/>
      <c r="E175" s="60"/>
      <c r="F175" s="60"/>
      <c r="G175" s="60"/>
      <c r="H175" s="60"/>
      <c r="I175" s="60"/>
    </row>
    <row r="176" spans="1:9" x14ac:dyDescent="0.25">
      <c r="A176" s="71" t="s">
        <v>132</v>
      </c>
      <c r="B176" s="71" t="s">
        <v>178</v>
      </c>
      <c r="C176" s="95">
        <f t="shared" ref="C176:D176" si="51">C174+C147</f>
        <v>84557</v>
      </c>
      <c r="D176" s="95">
        <f t="shared" si="51"/>
        <v>84162</v>
      </c>
      <c r="E176" s="95">
        <f>E174+E147</f>
        <v>86521</v>
      </c>
      <c r="F176" s="95">
        <f>F174+F147</f>
        <v>92461</v>
      </c>
      <c r="G176" s="95">
        <f>G174+G147</f>
        <v>94027</v>
      </c>
      <c r="H176" s="95">
        <f>H174+H147</f>
        <v>112268</v>
      </c>
      <c r="I176" s="95">
        <f>I174+I147</f>
        <v>119989</v>
      </c>
    </row>
  </sheetData>
  <mergeCells count="2">
    <mergeCell ref="A5:C5"/>
    <mergeCell ref="A100:C100"/>
  </mergeCells>
  <pageMargins left="0.7" right="0.7" top="0.75" bottom="0.75" header="0.3" footer="0.3"/>
  <pageSetup paperSize="9" orientation="portrait" r:id="rId1"/>
  <ignoredErrors>
    <ignoredError sqref="E147" formulaRange="1"/>
    <ignoredError sqref="N9:S9 N10:S10 N12:S12 N11:S11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21"/>
  <sheetViews>
    <sheetView workbookViewId="0">
      <selection activeCell="A3" sqref="A3:B21"/>
    </sheetView>
  </sheetViews>
  <sheetFormatPr defaultRowHeight="15" x14ac:dyDescent="0.25"/>
  <cols>
    <col min="1" max="1" width="20" style="6" customWidth="1"/>
    <col min="2" max="2" width="11" style="6" bestFit="1" customWidth="1"/>
    <col min="3" max="16384" width="9.140625" style="6"/>
  </cols>
  <sheetData>
    <row r="1" spans="1:2" ht="26.25" x14ac:dyDescent="0.4">
      <c r="A1" s="62" t="s">
        <v>367</v>
      </c>
    </row>
    <row r="3" spans="1:2" ht="15.75" thickBot="1" x14ac:dyDescent="0.3">
      <c r="A3" s="296"/>
      <c r="B3" s="297">
        <v>2016</v>
      </c>
    </row>
    <row r="4" spans="1:2" ht="15.75" thickTop="1" x14ac:dyDescent="0.25">
      <c r="A4" s="291" t="s">
        <v>346</v>
      </c>
      <c r="B4" s="291">
        <v>502</v>
      </c>
    </row>
    <row r="5" spans="1:2" x14ac:dyDescent="0.25">
      <c r="A5" s="298" t="s">
        <v>347</v>
      </c>
      <c r="B5" s="299">
        <v>70</v>
      </c>
    </row>
    <row r="6" spans="1:2" x14ac:dyDescent="0.25">
      <c r="A6" s="292" t="s">
        <v>348</v>
      </c>
      <c r="B6" s="293">
        <v>-9</v>
      </c>
    </row>
    <row r="7" spans="1:2" x14ac:dyDescent="0.25">
      <c r="A7" s="298" t="s">
        <v>231</v>
      </c>
      <c r="B7" s="299">
        <v>54</v>
      </c>
    </row>
    <row r="8" spans="1:2" x14ac:dyDescent="0.25">
      <c r="A8" s="292" t="s">
        <v>349</v>
      </c>
      <c r="B8" s="294">
        <f>B5/B4</f>
        <v>0.1394422310756972</v>
      </c>
    </row>
    <row r="9" spans="1:2" x14ac:dyDescent="0.25">
      <c r="A9" s="298" t="s">
        <v>350</v>
      </c>
      <c r="B9" s="300">
        <f>B7/B4</f>
        <v>0.10756972111553785</v>
      </c>
    </row>
    <row r="10" spans="1:2" x14ac:dyDescent="0.25">
      <c r="A10" s="292" t="s">
        <v>351</v>
      </c>
      <c r="B10" s="295">
        <f>B4/300</f>
        <v>1.6733333333333333</v>
      </c>
    </row>
    <row r="11" spans="1:2" x14ac:dyDescent="0.25">
      <c r="A11" s="298" t="s">
        <v>352</v>
      </c>
      <c r="B11" s="301">
        <f>B7/300</f>
        <v>0.18</v>
      </c>
    </row>
    <row r="12" spans="1:2" x14ac:dyDescent="0.25">
      <c r="A12" s="292" t="s">
        <v>239</v>
      </c>
      <c r="B12" s="295">
        <f>B7/B17</f>
        <v>0.15254237288135594</v>
      </c>
    </row>
    <row r="13" spans="1:2" x14ac:dyDescent="0.25">
      <c r="A13" s="298" t="s">
        <v>103</v>
      </c>
      <c r="B13" s="299">
        <v>568</v>
      </c>
    </row>
    <row r="14" spans="1:2" x14ac:dyDescent="0.25">
      <c r="A14" s="292" t="s">
        <v>86</v>
      </c>
      <c r="B14" s="293">
        <v>0</v>
      </c>
    </row>
    <row r="15" spans="1:2" x14ac:dyDescent="0.25">
      <c r="A15" s="302" t="s">
        <v>93</v>
      </c>
      <c r="B15" s="299">
        <v>0</v>
      </c>
    </row>
    <row r="16" spans="1:2" x14ac:dyDescent="0.25">
      <c r="A16" s="292" t="s">
        <v>353</v>
      </c>
      <c r="B16" s="293">
        <f>B13-B14</f>
        <v>568</v>
      </c>
    </row>
    <row r="17" spans="1:2" x14ac:dyDescent="0.25">
      <c r="A17" s="298" t="s">
        <v>105</v>
      </c>
      <c r="B17" s="299">
        <v>354</v>
      </c>
    </row>
    <row r="18" spans="1:2" x14ac:dyDescent="0.25">
      <c r="A18" s="292" t="s">
        <v>131</v>
      </c>
      <c r="B18" s="293">
        <v>177</v>
      </c>
    </row>
    <row r="19" spans="1:2" x14ac:dyDescent="0.25">
      <c r="A19" s="298" t="s">
        <v>354</v>
      </c>
      <c r="B19" s="299">
        <v>41</v>
      </c>
    </row>
    <row r="20" spans="1:2" x14ac:dyDescent="0.25">
      <c r="A20" s="292" t="s">
        <v>355</v>
      </c>
      <c r="B20" s="295">
        <f>B18/B17</f>
        <v>0.5</v>
      </c>
    </row>
    <row r="21" spans="1:2" x14ac:dyDescent="0.25">
      <c r="A21" s="298" t="s">
        <v>356</v>
      </c>
      <c r="B21" s="301">
        <f>B7/B13</f>
        <v>9.5070422535211266E-2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21"/>
  <sheetViews>
    <sheetView workbookViewId="0">
      <selection activeCell="A3" sqref="A3:B21"/>
    </sheetView>
  </sheetViews>
  <sheetFormatPr defaultRowHeight="15" x14ac:dyDescent="0.25"/>
  <cols>
    <col min="1" max="1" width="20" style="6" customWidth="1"/>
    <col min="2" max="2" width="11" style="6" bestFit="1" customWidth="1"/>
    <col min="3" max="16384" width="9.140625" style="6"/>
  </cols>
  <sheetData>
    <row r="1" spans="1:2" ht="26.25" x14ac:dyDescent="0.4">
      <c r="A1" s="62" t="s">
        <v>369</v>
      </c>
    </row>
    <row r="3" spans="1:2" ht="15.75" thickBot="1" x14ac:dyDescent="0.3">
      <c r="A3" s="296"/>
      <c r="B3" s="297">
        <v>2016</v>
      </c>
    </row>
    <row r="4" spans="1:2" ht="15.75" thickTop="1" x14ac:dyDescent="0.25">
      <c r="A4" s="291" t="s">
        <v>346</v>
      </c>
      <c r="B4" s="291">
        <v>25</v>
      </c>
    </row>
    <row r="5" spans="1:2" x14ac:dyDescent="0.25">
      <c r="A5" s="298" t="s">
        <v>347</v>
      </c>
      <c r="B5" s="299">
        <v>-2</v>
      </c>
    </row>
    <row r="6" spans="1:2" x14ac:dyDescent="0.25">
      <c r="A6" s="292" t="s">
        <v>348</v>
      </c>
      <c r="B6" s="293">
        <v>-10</v>
      </c>
    </row>
    <row r="7" spans="1:2" x14ac:dyDescent="0.25">
      <c r="A7" s="298" t="s">
        <v>357</v>
      </c>
      <c r="B7" s="299">
        <v>-12</v>
      </c>
    </row>
    <row r="8" spans="1:2" x14ac:dyDescent="0.25">
      <c r="A8" s="292" t="s">
        <v>349</v>
      </c>
      <c r="B8" s="294">
        <f>B5/B4</f>
        <v>-0.08</v>
      </c>
    </row>
    <row r="9" spans="1:2" x14ac:dyDescent="0.25">
      <c r="A9" s="298" t="s">
        <v>350</v>
      </c>
      <c r="B9" s="300">
        <f>B7/B4</f>
        <v>-0.48</v>
      </c>
    </row>
    <row r="10" spans="1:2" x14ac:dyDescent="0.25">
      <c r="A10" s="292" t="s">
        <v>351</v>
      </c>
      <c r="B10" s="295">
        <f>B4/100</f>
        <v>0.25</v>
      </c>
    </row>
    <row r="11" spans="1:2" x14ac:dyDescent="0.25">
      <c r="A11" s="298" t="s">
        <v>352</v>
      </c>
      <c r="B11" s="301">
        <f>B7/100</f>
        <v>-0.12</v>
      </c>
    </row>
    <row r="12" spans="1:2" x14ac:dyDescent="0.25">
      <c r="A12" s="292" t="s">
        <v>239</v>
      </c>
      <c r="B12" s="295">
        <f>B7/B17</f>
        <v>-0.13636363636363635</v>
      </c>
    </row>
    <row r="13" spans="1:2" x14ac:dyDescent="0.25">
      <c r="A13" s="298" t="s">
        <v>103</v>
      </c>
      <c r="B13" s="299">
        <v>279</v>
      </c>
    </row>
    <row r="14" spans="1:2" x14ac:dyDescent="0.25">
      <c r="A14" s="292" t="s">
        <v>86</v>
      </c>
      <c r="B14" s="293">
        <v>212</v>
      </c>
    </row>
    <row r="15" spans="1:2" x14ac:dyDescent="0.25">
      <c r="A15" s="302" t="s">
        <v>93</v>
      </c>
      <c r="B15" s="299">
        <v>0</v>
      </c>
    </row>
    <row r="16" spans="1:2" x14ac:dyDescent="0.25">
      <c r="A16" s="292" t="s">
        <v>353</v>
      </c>
      <c r="B16" s="293">
        <f>B13-B14</f>
        <v>67</v>
      </c>
    </row>
    <row r="17" spans="1:2" x14ac:dyDescent="0.25">
      <c r="A17" s="298" t="s">
        <v>105</v>
      </c>
      <c r="B17" s="299">
        <v>88</v>
      </c>
    </row>
    <row r="18" spans="1:2" x14ac:dyDescent="0.25">
      <c r="A18" s="292" t="s">
        <v>131</v>
      </c>
      <c r="B18" s="293">
        <v>191</v>
      </c>
    </row>
    <row r="19" spans="1:2" x14ac:dyDescent="0.25">
      <c r="A19" s="298" t="s">
        <v>354</v>
      </c>
      <c r="B19" s="299">
        <v>0</v>
      </c>
    </row>
    <row r="20" spans="1:2" x14ac:dyDescent="0.25">
      <c r="A20" s="292" t="s">
        <v>355</v>
      </c>
      <c r="B20" s="295">
        <f>B18/B17</f>
        <v>2.1704545454545454</v>
      </c>
    </row>
    <row r="21" spans="1:2" x14ac:dyDescent="0.25">
      <c r="A21" s="298" t="s">
        <v>356</v>
      </c>
      <c r="B21" s="301">
        <f>B7/B13</f>
        <v>-4.3010752688172046E-2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21"/>
  <sheetViews>
    <sheetView workbookViewId="0">
      <selection activeCell="H12" sqref="H12"/>
    </sheetView>
  </sheetViews>
  <sheetFormatPr defaultRowHeight="15" x14ac:dyDescent="0.25"/>
  <cols>
    <col min="1" max="1" width="20" style="163" customWidth="1"/>
    <col min="2" max="2" width="11" style="163" bestFit="1" customWidth="1"/>
    <col min="3" max="16384" width="9.140625" style="163"/>
  </cols>
  <sheetData>
    <row r="1" spans="1:2" ht="26.25" x14ac:dyDescent="0.4">
      <c r="A1" s="62" t="s">
        <v>370</v>
      </c>
    </row>
    <row r="3" spans="1:2" ht="15.75" thickBot="1" x14ac:dyDescent="0.3">
      <c r="A3" s="296"/>
      <c r="B3" s="297">
        <v>2016</v>
      </c>
    </row>
    <row r="4" spans="1:2" ht="15.75" thickTop="1" x14ac:dyDescent="0.25">
      <c r="A4" s="291" t="s">
        <v>346</v>
      </c>
      <c r="B4" s="291">
        <v>166</v>
      </c>
    </row>
    <row r="5" spans="1:2" x14ac:dyDescent="0.25">
      <c r="A5" s="298" t="s">
        <v>347</v>
      </c>
      <c r="B5" s="299">
        <v>-728</v>
      </c>
    </row>
    <row r="6" spans="1:2" x14ac:dyDescent="0.25">
      <c r="A6" s="292" t="s">
        <v>348</v>
      </c>
      <c r="B6" s="293">
        <v>-4</v>
      </c>
    </row>
    <row r="7" spans="1:2" x14ac:dyDescent="0.25">
      <c r="A7" s="298" t="s">
        <v>357</v>
      </c>
      <c r="B7" s="299">
        <v>-718</v>
      </c>
    </row>
    <row r="8" spans="1:2" x14ac:dyDescent="0.25">
      <c r="A8" s="292" t="s">
        <v>349</v>
      </c>
      <c r="B8" s="294">
        <f>B5/B4</f>
        <v>-4.3855421686746991</v>
      </c>
    </row>
    <row r="9" spans="1:2" x14ac:dyDescent="0.25">
      <c r="A9" s="298" t="s">
        <v>350</v>
      </c>
      <c r="B9" s="300">
        <f>B7/B4</f>
        <v>-4.3253012048192767</v>
      </c>
    </row>
    <row r="10" spans="1:2" x14ac:dyDescent="0.25">
      <c r="A10" s="292" t="s">
        <v>351</v>
      </c>
      <c r="B10" s="295">
        <f>B4/3471</f>
        <v>4.7824834341688272E-2</v>
      </c>
    </row>
    <row r="11" spans="1:2" x14ac:dyDescent="0.25">
      <c r="A11" s="298" t="s">
        <v>352</v>
      </c>
      <c r="B11" s="301">
        <f>B7/3471</f>
        <v>-0.20685681359838662</v>
      </c>
    </row>
    <row r="12" spans="1:2" x14ac:dyDescent="0.25">
      <c r="A12" s="292" t="s">
        <v>239</v>
      </c>
      <c r="B12" s="295">
        <f>B7/B17</f>
        <v>-0.26080639302579006</v>
      </c>
    </row>
    <row r="13" spans="1:2" x14ac:dyDescent="0.25">
      <c r="A13" s="298" t="s">
        <v>103</v>
      </c>
      <c r="B13" s="299">
        <v>2980</v>
      </c>
    </row>
    <row r="14" spans="1:2" x14ac:dyDescent="0.25">
      <c r="A14" s="292" t="s">
        <v>86</v>
      </c>
      <c r="B14" s="293">
        <v>6</v>
      </c>
    </row>
    <row r="15" spans="1:2" x14ac:dyDescent="0.25">
      <c r="A15" s="302" t="s">
        <v>93</v>
      </c>
      <c r="B15" s="299">
        <v>0</v>
      </c>
    </row>
    <row r="16" spans="1:2" x14ac:dyDescent="0.25">
      <c r="A16" s="292" t="s">
        <v>353</v>
      </c>
      <c r="B16" s="293">
        <f>B13-B14</f>
        <v>2974</v>
      </c>
    </row>
    <row r="17" spans="1:2" x14ac:dyDescent="0.25">
      <c r="A17" s="298" t="s">
        <v>105</v>
      </c>
      <c r="B17" s="299">
        <v>2753</v>
      </c>
    </row>
    <row r="18" spans="1:2" x14ac:dyDescent="0.25">
      <c r="A18" s="292" t="s">
        <v>131</v>
      </c>
      <c r="B18" s="293">
        <v>227</v>
      </c>
    </row>
    <row r="19" spans="1:2" x14ac:dyDescent="0.25">
      <c r="A19" s="298" t="s">
        <v>354</v>
      </c>
      <c r="B19" s="299">
        <v>0</v>
      </c>
    </row>
    <row r="20" spans="1:2" x14ac:dyDescent="0.25">
      <c r="A20" s="292" t="s">
        <v>355</v>
      </c>
      <c r="B20" s="295">
        <f>B18/B17</f>
        <v>8.2455503087540863E-2</v>
      </c>
    </row>
    <row r="21" spans="1:2" x14ac:dyDescent="0.25">
      <c r="A21" s="298" t="s">
        <v>356</v>
      </c>
      <c r="B21" s="301">
        <f>B7/B13</f>
        <v>-0.24093959731543624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172"/>
  <sheetViews>
    <sheetView zoomScale="89" zoomScaleNormal="89" workbookViewId="0">
      <selection activeCell="D3" sqref="D3"/>
    </sheetView>
  </sheetViews>
  <sheetFormatPr defaultColWidth="17.5703125" defaultRowHeight="15" x14ac:dyDescent="0.25"/>
  <cols>
    <col min="1" max="1" width="33.5703125" style="8" bestFit="1" customWidth="1"/>
    <col min="2" max="2" width="9.85546875" style="6" bestFit="1" customWidth="1"/>
    <col min="3" max="3" width="10.7109375" style="6" bestFit="1" customWidth="1"/>
    <col min="4" max="4" width="10.28515625" style="6" bestFit="1" customWidth="1"/>
    <col min="5" max="5" width="11.42578125" style="6" bestFit="1" customWidth="1"/>
    <col min="6" max="6" width="9.85546875" style="6" bestFit="1" customWidth="1"/>
    <col min="7" max="7" width="10.28515625" style="6" bestFit="1" customWidth="1"/>
    <col min="8" max="8" width="11.85546875" style="6" bestFit="1" customWidth="1"/>
    <col min="9" max="9" width="17.5703125" style="6"/>
    <col min="10" max="10" width="31.140625" style="6" bestFit="1" customWidth="1"/>
    <col min="11" max="11" width="24.140625" style="6" hidden="1" customWidth="1"/>
    <col min="12" max="12" width="9" style="6" bestFit="1" customWidth="1"/>
    <col min="13" max="14" width="10.28515625" style="6" bestFit="1" customWidth="1"/>
    <col min="15" max="15" width="10.7109375" style="6" bestFit="1" customWidth="1"/>
    <col min="16" max="16" width="9" style="6" bestFit="1" customWidth="1"/>
    <col min="17" max="17" width="9.140625" style="6" bestFit="1" customWidth="1"/>
    <col min="18" max="18" width="10.7109375" style="6" bestFit="1" customWidth="1"/>
    <col min="19" max="19" width="17.5703125" style="7"/>
    <col min="20" max="16384" width="17.5703125" style="6"/>
  </cols>
  <sheetData>
    <row r="1" spans="1:19" ht="26.25" x14ac:dyDescent="0.4">
      <c r="A1" s="62" t="s">
        <v>361</v>
      </c>
    </row>
    <row r="5" spans="1:19" ht="21" x14ac:dyDescent="0.35">
      <c r="A5" s="304" t="s">
        <v>269</v>
      </c>
      <c r="B5" s="305"/>
    </row>
    <row r="6" spans="1:19" x14ac:dyDescent="0.25">
      <c r="A6" s="63"/>
      <c r="B6" s="64">
        <v>2010</v>
      </c>
      <c r="C6" s="64">
        <v>2011</v>
      </c>
      <c r="D6" s="64">
        <v>2012</v>
      </c>
      <c r="E6" s="64">
        <v>2013</v>
      </c>
      <c r="F6" s="64">
        <v>2014</v>
      </c>
      <c r="G6" s="64">
        <v>2015</v>
      </c>
      <c r="H6" s="64">
        <v>2016</v>
      </c>
      <c r="J6" s="63"/>
      <c r="K6" s="63"/>
      <c r="L6" s="64">
        <v>2010</v>
      </c>
      <c r="M6" s="64">
        <v>2011</v>
      </c>
      <c r="N6" s="64">
        <v>2012</v>
      </c>
      <c r="O6" s="64">
        <v>2013</v>
      </c>
      <c r="P6" s="64">
        <v>2014</v>
      </c>
      <c r="Q6" s="64">
        <v>2015</v>
      </c>
      <c r="R6" s="64">
        <v>2016</v>
      </c>
    </row>
    <row r="7" spans="1:19" x14ac:dyDescent="0.25">
      <c r="A7" s="63"/>
      <c r="B7" s="65" t="s">
        <v>3</v>
      </c>
      <c r="C7" s="65" t="s">
        <v>3</v>
      </c>
      <c r="D7" s="65" t="s">
        <v>3</v>
      </c>
      <c r="E7" s="65" t="s">
        <v>3</v>
      </c>
      <c r="F7" s="65" t="s">
        <v>3</v>
      </c>
      <c r="G7" s="65" t="s">
        <v>3</v>
      </c>
      <c r="H7" s="65" t="s">
        <v>3</v>
      </c>
      <c r="J7" s="63"/>
      <c r="K7" s="63"/>
      <c r="L7" s="65" t="s">
        <v>3</v>
      </c>
      <c r="M7" s="65" t="s">
        <v>3</v>
      </c>
      <c r="N7" s="65" t="s">
        <v>3</v>
      </c>
      <c r="O7" s="65" t="s">
        <v>3</v>
      </c>
      <c r="P7" s="65" t="s">
        <v>3</v>
      </c>
      <c r="Q7" s="65" t="s">
        <v>3</v>
      </c>
      <c r="R7" s="65" t="s">
        <v>3</v>
      </c>
    </row>
    <row r="8" spans="1:19" x14ac:dyDescent="0.25">
      <c r="A8" s="10"/>
      <c r="B8" s="11"/>
      <c r="C8" s="11"/>
      <c r="D8" s="11"/>
      <c r="E8" s="11"/>
      <c r="F8" s="11"/>
      <c r="G8" s="11"/>
      <c r="H8" s="11"/>
      <c r="J8" s="1" t="s">
        <v>346</v>
      </c>
      <c r="K8" s="6" t="s">
        <v>254</v>
      </c>
      <c r="L8" s="6">
        <f t="shared" ref="L8:R8" si="0">B14</f>
        <v>1076</v>
      </c>
      <c r="M8" s="6">
        <f t="shared" si="0"/>
        <v>853</v>
      </c>
      <c r="N8" s="6">
        <f t="shared" si="0"/>
        <v>1068</v>
      </c>
      <c r="O8" s="6">
        <f t="shared" si="0"/>
        <v>1249</v>
      </c>
      <c r="P8" s="6">
        <f t="shared" si="0"/>
        <v>1756</v>
      </c>
      <c r="Q8" s="6">
        <f t="shared" si="0"/>
        <v>1772</v>
      </c>
      <c r="R8" s="6">
        <f t="shared" si="0"/>
        <v>4171</v>
      </c>
    </row>
    <row r="9" spans="1:19" x14ac:dyDescent="0.25">
      <c r="A9" s="76" t="s">
        <v>0</v>
      </c>
      <c r="B9" s="146">
        <v>1076</v>
      </c>
      <c r="C9" s="146">
        <v>853</v>
      </c>
      <c r="D9" s="146">
        <v>1013</v>
      </c>
      <c r="E9" s="78">
        <v>1188</v>
      </c>
      <c r="F9" s="78">
        <v>1639</v>
      </c>
      <c r="G9" s="78">
        <v>1538</v>
      </c>
      <c r="H9" s="78">
        <v>3030</v>
      </c>
      <c r="J9" s="130" t="s">
        <v>229</v>
      </c>
      <c r="K9" s="78" t="s">
        <v>229</v>
      </c>
      <c r="L9" s="131">
        <f t="shared" ref="L9:R9" si="1">B14+B25-B19</f>
        <v>133</v>
      </c>
      <c r="M9" s="131">
        <f t="shared" si="1"/>
        <v>26</v>
      </c>
      <c r="N9" s="131">
        <f t="shared" si="1"/>
        <v>139</v>
      </c>
      <c r="O9" s="131">
        <f t="shared" si="1"/>
        <v>338</v>
      </c>
      <c r="P9" s="131">
        <f t="shared" si="1"/>
        <v>469</v>
      </c>
      <c r="Q9" s="131">
        <f t="shared" si="1"/>
        <v>380.87661000000008</v>
      </c>
      <c r="R9" s="131">
        <f t="shared" si="1"/>
        <v>2165</v>
      </c>
    </row>
    <row r="10" spans="1:19" x14ac:dyDescent="0.25">
      <c r="A10" s="14" t="s">
        <v>270</v>
      </c>
      <c r="G10" s="6">
        <v>86</v>
      </c>
      <c r="H10" s="6">
        <v>309</v>
      </c>
      <c r="J10" s="117" t="s">
        <v>230</v>
      </c>
      <c r="K10" s="118" t="s">
        <v>243</v>
      </c>
      <c r="L10" s="119">
        <f t="shared" ref="L10:R10" si="2">L9/L8</f>
        <v>0.12360594795539033</v>
      </c>
      <c r="M10" s="119">
        <f t="shared" si="2"/>
        <v>3.048065650644783E-2</v>
      </c>
      <c r="N10" s="119">
        <f t="shared" si="2"/>
        <v>0.13014981273408241</v>
      </c>
      <c r="O10" s="119">
        <f t="shared" si="2"/>
        <v>0.27061649319455566</v>
      </c>
      <c r="P10" s="119">
        <f t="shared" si="2"/>
        <v>0.26708428246013666</v>
      </c>
      <c r="Q10" s="119">
        <f t="shared" si="2"/>
        <v>0.21494165349887137</v>
      </c>
      <c r="R10" s="119">
        <f t="shared" si="2"/>
        <v>0.51906017741548793</v>
      </c>
    </row>
    <row r="11" spans="1:19" x14ac:dyDescent="0.25">
      <c r="A11" s="147" t="s">
        <v>271</v>
      </c>
      <c r="B11" s="78"/>
      <c r="C11" s="78"/>
      <c r="D11" s="78"/>
      <c r="E11" s="78"/>
      <c r="F11" s="78"/>
      <c r="G11" s="78"/>
      <c r="H11" s="78">
        <v>777</v>
      </c>
      <c r="J11" s="130" t="s">
        <v>231</v>
      </c>
      <c r="K11" s="78" t="s">
        <v>244</v>
      </c>
      <c r="L11" s="131">
        <f t="shared" ref="L11:R11" si="3">B35</f>
        <v>94</v>
      </c>
      <c r="M11" s="131">
        <f t="shared" si="3"/>
        <v>-14</v>
      </c>
      <c r="N11" s="131">
        <f t="shared" si="3"/>
        <v>19</v>
      </c>
      <c r="O11" s="131">
        <f t="shared" si="3"/>
        <v>407</v>
      </c>
      <c r="P11" s="131">
        <f t="shared" si="3"/>
        <v>520</v>
      </c>
      <c r="Q11" s="131">
        <f t="shared" si="3"/>
        <v>17.544090000000097</v>
      </c>
      <c r="R11" s="131">
        <f t="shared" si="3"/>
        <v>1643</v>
      </c>
    </row>
    <row r="12" spans="1:19" x14ac:dyDescent="0.25">
      <c r="A12" s="8" t="s">
        <v>1</v>
      </c>
      <c r="D12" s="6">
        <v>55</v>
      </c>
      <c r="E12" s="6">
        <v>60</v>
      </c>
      <c r="F12" s="6">
        <v>59</v>
      </c>
      <c r="G12" s="137">
        <v>148</v>
      </c>
      <c r="H12" s="6">
        <v>55</v>
      </c>
      <c r="J12" s="117" t="s">
        <v>232</v>
      </c>
      <c r="K12" s="120" t="s">
        <v>245</v>
      </c>
      <c r="L12" s="119">
        <f t="shared" ref="L12:R12" si="4">L11/L8</f>
        <v>8.7360594795539037E-2</v>
      </c>
      <c r="M12" s="119">
        <f t="shared" si="4"/>
        <v>-1.6412661195779603E-2</v>
      </c>
      <c r="N12" s="119">
        <f t="shared" si="4"/>
        <v>1.7790262172284643E-2</v>
      </c>
      <c r="O12" s="119">
        <f t="shared" si="4"/>
        <v>0.32586068855084066</v>
      </c>
      <c r="P12" s="119">
        <f t="shared" si="4"/>
        <v>0.296127562642369</v>
      </c>
      <c r="Q12" s="119">
        <f t="shared" si="4"/>
        <v>9.9007279909707098E-3</v>
      </c>
      <c r="R12" s="119">
        <f t="shared" si="4"/>
        <v>0.39391033325341646</v>
      </c>
    </row>
    <row r="13" spans="1:19" x14ac:dyDescent="0.25">
      <c r="A13" s="76" t="s">
        <v>2</v>
      </c>
      <c r="B13" s="78"/>
      <c r="C13" s="78"/>
      <c r="D13" s="78"/>
      <c r="E13" s="78">
        <v>1</v>
      </c>
      <c r="F13" s="78">
        <v>58</v>
      </c>
      <c r="G13" s="78"/>
      <c r="H13" s="78"/>
      <c r="J13" s="122" t="s">
        <v>242</v>
      </c>
      <c r="K13" s="78" t="s">
        <v>246</v>
      </c>
      <c r="L13" s="113">
        <f t="shared" ref="L13:R13" si="5">B112</f>
        <v>55984</v>
      </c>
      <c r="M13" s="113">
        <f t="shared" si="5"/>
        <v>55890</v>
      </c>
      <c r="N13" s="113">
        <f t="shared" si="5"/>
        <v>55908</v>
      </c>
      <c r="O13" s="113">
        <f t="shared" si="5"/>
        <v>77029</v>
      </c>
      <c r="P13" s="113">
        <f t="shared" si="5"/>
        <v>56836</v>
      </c>
      <c r="Q13" s="113">
        <f t="shared" si="5"/>
        <v>57309</v>
      </c>
      <c r="R13" s="113">
        <f t="shared" si="5"/>
        <v>63284</v>
      </c>
    </row>
    <row r="14" spans="1:19" x14ac:dyDescent="0.25">
      <c r="A14" s="66" t="s">
        <v>4</v>
      </c>
      <c r="B14" s="66">
        <f>B9</f>
        <v>1076</v>
      </c>
      <c r="C14" s="66">
        <f>C9</f>
        <v>853</v>
      </c>
      <c r="D14" s="66">
        <f>D9+D12+D13</f>
        <v>1068</v>
      </c>
      <c r="E14" s="66">
        <f>E9+E12+E13</f>
        <v>1249</v>
      </c>
      <c r="F14" s="66">
        <f>F9+F12+F13</f>
        <v>1756</v>
      </c>
      <c r="G14" s="144">
        <f>G9+G12+G13+G10</f>
        <v>1772</v>
      </c>
      <c r="H14" s="66">
        <f>H9+H12+H13+H10+H11</f>
        <v>4171</v>
      </c>
      <c r="J14" s="2" t="s">
        <v>86</v>
      </c>
      <c r="K14" s="18" t="s">
        <v>135</v>
      </c>
      <c r="L14" s="19">
        <f t="shared" ref="L14:R14" si="6">B103</f>
        <v>0</v>
      </c>
      <c r="M14" s="19">
        <f t="shared" si="6"/>
        <v>0</v>
      </c>
      <c r="N14" s="19">
        <f t="shared" si="6"/>
        <v>102</v>
      </c>
      <c r="O14" s="19">
        <f t="shared" si="6"/>
        <v>222</v>
      </c>
      <c r="P14" s="19">
        <f t="shared" si="6"/>
        <v>189</v>
      </c>
      <c r="Q14" s="19">
        <f t="shared" si="6"/>
        <v>286</v>
      </c>
      <c r="R14" s="19">
        <f t="shared" si="6"/>
        <v>1787</v>
      </c>
    </row>
    <row r="15" spans="1:19" s="17" customFormat="1" x14ac:dyDescent="0.25">
      <c r="A15" s="66"/>
      <c r="B15" s="67"/>
      <c r="C15" s="67"/>
      <c r="D15" s="67"/>
      <c r="E15" s="67"/>
      <c r="F15" s="67"/>
      <c r="G15" s="67"/>
      <c r="H15" s="67"/>
      <c r="J15" s="132" t="s">
        <v>93</v>
      </c>
      <c r="K15" s="70" t="s">
        <v>141</v>
      </c>
      <c r="L15" s="133">
        <f t="shared" ref="L15:R15" si="7">B111</f>
        <v>0</v>
      </c>
      <c r="M15" s="133">
        <f t="shared" si="7"/>
        <v>0</v>
      </c>
      <c r="N15" s="133">
        <f t="shared" si="7"/>
        <v>0</v>
      </c>
      <c r="O15" s="133">
        <f t="shared" si="7"/>
        <v>0</v>
      </c>
      <c r="P15" s="133">
        <f t="shared" si="7"/>
        <v>0</v>
      </c>
      <c r="Q15" s="133">
        <f t="shared" si="7"/>
        <v>0</v>
      </c>
      <c r="R15" s="133">
        <f t="shared" si="7"/>
        <v>0</v>
      </c>
      <c r="S15" s="7"/>
    </row>
    <row r="16" spans="1:19" s="17" customFormat="1" x14ac:dyDescent="0.25">
      <c r="A16" s="20" t="s">
        <v>184</v>
      </c>
      <c r="B16" s="21">
        <v>-12</v>
      </c>
      <c r="C16" s="21">
        <v>-14</v>
      </c>
      <c r="D16" s="21">
        <v>-41</v>
      </c>
      <c r="E16" s="21">
        <v>-20</v>
      </c>
      <c r="F16" s="21">
        <v>-18</v>
      </c>
      <c r="G16" s="21">
        <v>-38</v>
      </c>
      <c r="H16" s="21">
        <v>-70</v>
      </c>
      <c r="J16" s="2" t="s">
        <v>233</v>
      </c>
      <c r="K16" s="6" t="s">
        <v>257</v>
      </c>
      <c r="L16" s="19">
        <f t="shared" ref="L16:R16" si="8">B110</f>
        <v>0</v>
      </c>
      <c r="M16" s="19">
        <f t="shared" si="8"/>
        <v>0</v>
      </c>
      <c r="N16" s="19">
        <f t="shared" si="8"/>
        <v>0</v>
      </c>
      <c r="O16" s="19">
        <f t="shared" si="8"/>
        <v>20375</v>
      </c>
      <c r="P16" s="19">
        <f t="shared" si="8"/>
        <v>0</v>
      </c>
      <c r="Q16" s="19">
        <f t="shared" si="8"/>
        <v>113</v>
      </c>
      <c r="R16" s="19">
        <f t="shared" si="8"/>
        <v>0</v>
      </c>
      <c r="S16" s="7"/>
    </row>
    <row r="17" spans="1:19" x14ac:dyDescent="0.25">
      <c r="A17" s="79" t="s">
        <v>185</v>
      </c>
      <c r="B17" s="80">
        <v>-109</v>
      </c>
      <c r="C17" s="80">
        <v>-97</v>
      </c>
      <c r="D17" s="80">
        <v>-183</v>
      </c>
      <c r="E17" s="80">
        <v>-374</v>
      </c>
      <c r="F17" s="80">
        <v>-397</v>
      </c>
      <c r="G17" s="80">
        <v>-464</v>
      </c>
      <c r="H17" s="80">
        <v>-654</v>
      </c>
      <c r="J17" s="122" t="s">
        <v>234</v>
      </c>
      <c r="K17" s="78" t="s">
        <v>247</v>
      </c>
      <c r="L17" s="134">
        <f t="shared" ref="L17:R17" si="9">B123</f>
        <v>2247</v>
      </c>
      <c r="M17" s="134">
        <f t="shared" si="9"/>
        <v>2763</v>
      </c>
      <c r="N17" s="134">
        <f t="shared" si="9"/>
        <v>2821</v>
      </c>
      <c r="O17" s="134">
        <f t="shared" si="9"/>
        <v>3072</v>
      </c>
      <c r="P17" s="134">
        <f t="shared" si="9"/>
        <v>1276</v>
      </c>
      <c r="Q17" s="134">
        <f t="shared" si="9"/>
        <v>11326</v>
      </c>
      <c r="R17" s="134">
        <f t="shared" si="9"/>
        <v>9150</v>
      </c>
    </row>
    <row r="18" spans="1:19" x14ac:dyDescent="0.25">
      <c r="A18" s="20" t="s">
        <v>186</v>
      </c>
      <c r="B18" s="21">
        <v>-797</v>
      </c>
      <c r="C18" s="21">
        <v>-674</v>
      </c>
      <c r="D18" s="21">
        <v>-661</v>
      </c>
      <c r="E18" s="21">
        <v>-591</v>
      </c>
      <c r="F18" s="21">
        <v>-665</v>
      </c>
      <c r="G18" s="21">
        <v>-935</v>
      </c>
      <c r="H18" s="21">
        <v>-1155</v>
      </c>
      <c r="J18" s="2" t="s">
        <v>96</v>
      </c>
      <c r="K18" s="6" t="s">
        <v>248</v>
      </c>
      <c r="L18" s="19">
        <f t="shared" ref="L18:R18" si="10">B116+B117</f>
        <v>2216</v>
      </c>
      <c r="M18" s="19">
        <f t="shared" si="10"/>
        <v>2735</v>
      </c>
      <c r="N18" s="19">
        <f t="shared" si="10"/>
        <v>2772</v>
      </c>
      <c r="O18" s="19">
        <f t="shared" si="10"/>
        <v>2876</v>
      </c>
      <c r="P18" s="19">
        <f t="shared" si="10"/>
        <v>1187</v>
      </c>
      <c r="Q18" s="19">
        <f t="shared" si="10"/>
        <v>4422</v>
      </c>
      <c r="R18" s="19">
        <f t="shared" si="10"/>
        <v>7611</v>
      </c>
    </row>
    <row r="19" spans="1:19" ht="30" x14ac:dyDescent="0.25">
      <c r="A19" s="79" t="s">
        <v>187</v>
      </c>
      <c r="B19" s="80">
        <v>-104</v>
      </c>
      <c r="C19" s="80">
        <v>-105</v>
      </c>
      <c r="D19" s="80">
        <v>-105</v>
      </c>
      <c r="E19" s="80">
        <v>-127</v>
      </c>
      <c r="F19" s="80">
        <v>-168</v>
      </c>
      <c r="G19" s="80">
        <v>-258.33251999999999</v>
      </c>
      <c r="H19" s="80">
        <v>-382</v>
      </c>
      <c r="J19" s="132" t="s">
        <v>235</v>
      </c>
      <c r="K19" s="78" t="s">
        <v>249</v>
      </c>
      <c r="L19" s="134">
        <f t="shared" ref="L19:R19" si="11">B121</f>
        <v>4</v>
      </c>
      <c r="M19" s="134">
        <f t="shared" si="11"/>
        <v>21</v>
      </c>
      <c r="N19" s="134">
        <f t="shared" si="11"/>
        <v>36</v>
      </c>
      <c r="O19" s="134">
        <f t="shared" si="11"/>
        <v>101</v>
      </c>
      <c r="P19" s="134">
        <f t="shared" si="11"/>
        <v>63</v>
      </c>
      <c r="Q19" s="134">
        <f t="shared" si="11"/>
        <v>6881</v>
      </c>
      <c r="R19" s="134">
        <f t="shared" si="11"/>
        <v>1439</v>
      </c>
    </row>
    <row r="20" spans="1:19" ht="30" x14ac:dyDescent="0.25">
      <c r="A20" s="20" t="s">
        <v>188</v>
      </c>
      <c r="B20" s="21"/>
      <c r="C20" s="21"/>
      <c r="D20" s="21"/>
      <c r="E20" s="21"/>
      <c r="F20" s="21">
        <v>-281</v>
      </c>
      <c r="G20" s="21"/>
      <c r="H20" s="21"/>
      <c r="J20" s="3" t="s">
        <v>236</v>
      </c>
      <c r="K20" s="6" t="s">
        <v>250</v>
      </c>
      <c r="L20" s="19">
        <f t="shared" ref="L20:R20" si="12">B125</f>
        <v>20375</v>
      </c>
      <c r="M20" s="19">
        <f t="shared" si="12"/>
        <v>20375</v>
      </c>
      <c r="N20" s="19">
        <f t="shared" si="12"/>
        <v>20375</v>
      </c>
      <c r="O20" s="19">
        <f t="shared" si="12"/>
        <v>0</v>
      </c>
      <c r="P20" s="19">
        <f t="shared" si="12"/>
        <v>0</v>
      </c>
      <c r="Q20" s="19">
        <f t="shared" si="12"/>
        <v>0</v>
      </c>
      <c r="R20" s="19">
        <f t="shared" si="12"/>
        <v>0</v>
      </c>
    </row>
    <row r="21" spans="1:19" ht="45" x14ac:dyDescent="0.25">
      <c r="A21" s="79" t="s">
        <v>189</v>
      </c>
      <c r="B21" s="80"/>
      <c r="C21" s="80"/>
      <c r="D21" s="80"/>
      <c r="E21" s="80"/>
      <c r="F21" s="80"/>
      <c r="G21" s="80"/>
      <c r="H21" s="80"/>
      <c r="J21" s="135" t="s">
        <v>103</v>
      </c>
      <c r="K21" s="78" t="s">
        <v>251</v>
      </c>
      <c r="L21" s="134">
        <f t="shared" ref="L21:R21" si="13">B127</f>
        <v>78606</v>
      </c>
      <c r="M21" s="134">
        <f t="shared" si="13"/>
        <v>79028</v>
      </c>
      <c r="N21" s="134">
        <f t="shared" si="13"/>
        <v>79104</v>
      </c>
      <c r="O21" s="134">
        <f t="shared" si="13"/>
        <v>80101</v>
      </c>
      <c r="P21" s="134">
        <f t="shared" si="13"/>
        <v>58112</v>
      </c>
      <c r="Q21" s="134">
        <f t="shared" si="13"/>
        <v>68635</v>
      </c>
      <c r="R21" s="134">
        <f t="shared" si="13"/>
        <v>72434</v>
      </c>
    </row>
    <row r="22" spans="1:19" x14ac:dyDescent="0.25">
      <c r="A22" s="20" t="s">
        <v>272</v>
      </c>
      <c r="B22" s="21"/>
      <c r="C22" s="21"/>
      <c r="D22" s="21"/>
      <c r="E22" s="21"/>
      <c r="F22" s="21"/>
      <c r="G22" s="21">
        <v>-27</v>
      </c>
      <c r="H22" s="21">
        <v>-6</v>
      </c>
      <c r="I22" s="7"/>
      <c r="J22" s="3" t="s">
        <v>105</v>
      </c>
      <c r="K22" s="6" t="s">
        <v>153</v>
      </c>
      <c r="L22" s="19">
        <f t="shared" ref="L22:R22" si="14">B144</f>
        <v>77458</v>
      </c>
      <c r="M22" s="19">
        <f t="shared" si="14"/>
        <v>77415</v>
      </c>
      <c r="N22" s="19">
        <f t="shared" si="14"/>
        <v>77434</v>
      </c>
      <c r="O22" s="19">
        <f t="shared" si="14"/>
        <v>77840</v>
      </c>
      <c r="P22" s="19">
        <f t="shared" si="14"/>
        <v>54765</v>
      </c>
      <c r="Q22" s="19">
        <f t="shared" si="14"/>
        <v>66216</v>
      </c>
      <c r="R22" s="19">
        <f t="shared" si="14"/>
        <v>67542</v>
      </c>
    </row>
    <row r="23" spans="1:19" ht="30" x14ac:dyDescent="0.25">
      <c r="A23" s="79" t="s">
        <v>190</v>
      </c>
      <c r="B23" s="80"/>
      <c r="C23" s="80"/>
      <c r="D23" s="80"/>
      <c r="E23" s="80">
        <v>135</v>
      </c>
      <c r="F23" s="80">
        <v>166</v>
      </c>
      <c r="G23" s="80">
        <v>112.87661</v>
      </c>
      <c r="H23" s="80">
        <v>42</v>
      </c>
      <c r="J23" s="136" t="s">
        <v>237</v>
      </c>
      <c r="K23" s="78" t="s">
        <v>252</v>
      </c>
      <c r="L23" s="134">
        <f t="shared" ref="L23:R23" si="15">B170</f>
        <v>1148</v>
      </c>
      <c r="M23" s="134">
        <f t="shared" si="15"/>
        <v>1613</v>
      </c>
      <c r="N23" s="134">
        <f t="shared" si="15"/>
        <v>1670</v>
      </c>
      <c r="O23" s="134">
        <f t="shared" si="15"/>
        <v>2261</v>
      </c>
      <c r="P23" s="134">
        <f t="shared" si="15"/>
        <v>3347</v>
      </c>
      <c r="Q23" s="134">
        <f t="shared" si="15"/>
        <v>2419</v>
      </c>
      <c r="R23" s="134">
        <f t="shared" si="15"/>
        <v>4892</v>
      </c>
    </row>
    <row r="24" spans="1:19" hidden="1" x14ac:dyDescent="0.25">
      <c r="A24" s="20" t="s">
        <v>191</v>
      </c>
      <c r="B24" s="21">
        <v>-25</v>
      </c>
      <c r="C24" s="21">
        <v>-42</v>
      </c>
      <c r="D24" s="21">
        <v>-44</v>
      </c>
      <c r="E24" s="21">
        <v>-61</v>
      </c>
      <c r="F24" s="21">
        <v>-92</v>
      </c>
      <c r="G24" s="21">
        <v>-40</v>
      </c>
      <c r="H24" s="21">
        <v>-163</v>
      </c>
      <c r="J24" s="3"/>
      <c r="L24" s="19"/>
      <c r="M24" s="19"/>
      <c r="N24" s="19"/>
      <c r="O24" s="19"/>
      <c r="P24" s="19"/>
      <c r="Q24" s="19"/>
      <c r="R24" s="19"/>
    </row>
    <row r="25" spans="1:19" x14ac:dyDescent="0.25">
      <c r="A25" s="66" t="s">
        <v>192</v>
      </c>
      <c r="B25" s="68">
        <f t="shared" ref="B25:H25" si="16">SUM(B16:B19)+SUM(B20:B24)</f>
        <v>-1047</v>
      </c>
      <c r="C25" s="68">
        <f t="shared" si="16"/>
        <v>-932</v>
      </c>
      <c r="D25" s="68">
        <f t="shared" si="16"/>
        <v>-1034</v>
      </c>
      <c r="E25" s="68">
        <f t="shared" si="16"/>
        <v>-1038</v>
      </c>
      <c r="F25" s="68">
        <f t="shared" si="16"/>
        <v>-1455</v>
      </c>
      <c r="G25" s="68">
        <f t="shared" si="16"/>
        <v>-1649.4559099999999</v>
      </c>
      <c r="H25" s="68">
        <f t="shared" si="16"/>
        <v>-2388</v>
      </c>
      <c r="J25" s="4" t="s">
        <v>238</v>
      </c>
      <c r="K25" s="23" t="s">
        <v>253</v>
      </c>
      <c r="L25" s="24">
        <f t="shared" ref="L25:R25" si="17">B151+B150+B160+B161</f>
        <v>39</v>
      </c>
      <c r="M25" s="24">
        <f t="shared" si="17"/>
        <v>488</v>
      </c>
      <c r="N25" s="24">
        <f t="shared" si="17"/>
        <v>490</v>
      </c>
      <c r="O25" s="24">
        <f t="shared" si="17"/>
        <v>1077</v>
      </c>
      <c r="P25" s="24">
        <f t="shared" si="17"/>
        <v>1612</v>
      </c>
      <c r="Q25" s="24">
        <f t="shared" si="17"/>
        <v>978</v>
      </c>
      <c r="R25" s="24">
        <f t="shared" si="17"/>
        <v>709</v>
      </c>
    </row>
    <row r="26" spans="1:19" x14ac:dyDescent="0.25">
      <c r="A26" s="20"/>
      <c r="J26" s="123" t="s">
        <v>290</v>
      </c>
      <c r="K26" s="124"/>
      <c r="L26" s="125">
        <f t="shared" ref="L26:R26" si="18">L11/B134</f>
        <v>1.2816841875622094E-3</v>
      </c>
      <c r="M26" s="125">
        <f t="shared" si="18"/>
        <v>-1.9088913431777586E-4</v>
      </c>
      <c r="N26" s="125">
        <f t="shared" si="18"/>
        <v>2.5906382514555298E-4</v>
      </c>
      <c r="O26" s="125">
        <f t="shared" si="18"/>
        <v>5.5494198333810559E-3</v>
      </c>
      <c r="P26" s="125">
        <f t="shared" si="18"/>
        <v>1.043401488853663E-2</v>
      </c>
      <c r="Q26" s="125">
        <f t="shared" si="18"/>
        <v>2.9554909789255733E-4</v>
      </c>
      <c r="R26" s="125">
        <f t="shared" si="18"/>
        <v>2.7678105153215074E-2</v>
      </c>
    </row>
    <row r="27" spans="1:19" ht="30" x14ac:dyDescent="0.25">
      <c r="A27" s="66" t="s">
        <v>193</v>
      </c>
      <c r="B27" s="69">
        <f t="shared" ref="B27:H27" si="19">B14+B25</f>
        <v>29</v>
      </c>
      <c r="C27" s="69">
        <f t="shared" si="19"/>
        <v>-79</v>
      </c>
      <c r="D27" s="69">
        <f t="shared" si="19"/>
        <v>34</v>
      </c>
      <c r="E27" s="69">
        <f t="shared" si="19"/>
        <v>211</v>
      </c>
      <c r="F27" s="69">
        <f t="shared" si="19"/>
        <v>301</v>
      </c>
      <c r="G27" s="69">
        <f t="shared" si="19"/>
        <v>122.5440900000001</v>
      </c>
      <c r="H27" s="69">
        <f t="shared" si="19"/>
        <v>1783</v>
      </c>
      <c r="J27" s="123" t="s">
        <v>239</v>
      </c>
      <c r="K27" s="124" t="s">
        <v>255</v>
      </c>
      <c r="L27" s="126">
        <f t="shared" ref="L27:R27" si="20">L11/L22</f>
        <v>1.2135608975186553E-3</v>
      </c>
      <c r="M27" s="126">
        <f t="shared" si="20"/>
        <v>-1.8084350578053348E-4</v>
      </c>
      <c r="N27" s="126">
        <f t="shared" si="20"/>
        <v>2.4537025079422476E-4</v>
      </c>
      <c r="O27" s="126">
        <f t="shared" si="20"/>
        <v>5.2286742034943472E-3</v>
      </c>
      <c r="P27" s="126">
        <f t="shared" si="20"/>
        <v>9.4951154934721088E-3</v>
      </c>
      <c r="Q27" s="126">
        <f t="shared" si="20"/>
        <v>2.6495242841609426E-4</v>
      </c>
      <c r="R27" s="126">
        <f t="shared" si="20"/>
        <v>2.4325604808859671E-2</v>
      </c>
    </row>
    <row r="28" spans="1:19" s="11" customFormat="1" x14ac:dyDescent="0.25">
      <c r="A28" s="20" t="s">
        <v>194</v>
      </c>
      <c r="B28" s="21">
        <v>-57</v>
      </c>
      <c r="C28" s="21">
        <v>-75</v>
      </c>
      <c r="D28" s="21">
        <v>-82</v>
      </c>
      <c r="E28" s="21">
        <v>-1958</v>
      </c>
      <c r="F28" s="21">
        <v>-113</v>
      </c>
      <c r="G28" s="21">
        <v>-110</v>
      </c>
      <c r="H28" s="21">
        <v>-64</v>
      </c>
      <c r="J28" s="123" t="s">
        <v>240</v>
      </c>
      <c r="K28" s="124" t="s">
        <v>256</v>
      </c>
      <c r="L28" s="126">
        <f t="shared" ref="L28:R28" si="21">L11/L21</f>
        <v>1.1958374678777701E-3</v>
      </c>
      <c r="M28" s="126">
        <f t="shared" si="21"/>
        <v>-1.7715240168041706E-4</v>
      </c>
      <c r="N28" s="126">
        <f t="shared" si="21"/>
        <v>2.4019012944983818E-4</v>
      </c>
      <c r="O28" s="126">
        <f t="shared" si="21"/>
        <v>5.0810851300233453E-3</v>
      </c>
      <c r="P28" s="126">
        <f t="shared" si="21"/>
        <v>8.9482378854625552E-3</v>
      </c>
      <c r="Q28" s="126">
        <f t="shared" si="21"/>
        <v>2.5561433670867774E-4</v>
      </c>
      <c r="R28" s="126">
        <f t="shared" si="21"/>
        <v>2.2682718060579286E-2</v>
      </c>
      <c r="S28" s="25"/>
    </row>
    <row r="29" spans="1:19" s="26" customFormat="1" x14ac:dyDescent="0.25">
      <c r="A29" s="79" t="s">
        <v>195</v>
      </c>
      <c r="B29" s="80">
        <v>139</v>
      </c>
      <c r="C29" s="80">
        <v>129</v>
      </c>
      <c r="D29" s="80">
        <v>70</v>
      </c>
      <c r="E29" s="80">
        <v>2175</v>
      </c>
      <c r="F29" s="80">
        <v>390</v>
      </c>
      <c r="G29" s="80">
        <v>4</v>
      </c>
      <c r="H29" s="80">
        <v>17</v>
      </c>
      <c r="J29" s="127" t="s">
        <v>241</v>
      </c>
      <c r="K29" s="128" t="s">
        <v>273</v>
      </c>
      <c r="L29" s="129">
        <f t="shared" ref="L29:R29" si="22">L25/L22</f>
        <v>5.0349867024710164E-4</v>
      </c>
      <c r="M29" s="129">
        <f t="shared" si="22"/>
        <v>6.3036879157785958E-3</v>
      </c>
      <c r="N29" s="129">
        <f t="shared" si="22"/>
        <v>6.3279696257457965E-3</v>
      </c>
      <c r="O29" s="129">
        <f t="shared" si="22"/>
        <v>1.3836073997944502E-2</v>
      </c>
      <c r="P29" s="129">
        <f t="shared" si="22"/>
        <v>2.9434858029763537E-2</v>
      </c>
      <c r="Q29" s="129">
        <f t="shared" si="22"/>
        <v>1.4769844146429865E-2</v>
      </c>
      <c r="R29" s="129">
        <f t="shared" si="22"/>
        <v>1.0497172129933967E-2</v>
      </c>
      <c r="S29" s="27"/>
    </row>
    <row r="30" spans="1:19" x14ac:dyDescent="0.25">
      <c r="A30" s="20" t="s">
        <v>196</v>
      </c>
      <c r="B30" s="21"/>
      <c r="C30" s="21"/>
      <c r="D30" s="21"/>
      <c r="E30" s="21"/>
      <c r="F30" s="21"/>
      <c r="G30" s="21"/>
      <c r="H30" s="21"/>
    </row>
    <row r="31" spans="1:19" ht="30" x14ac:dyDescent="0.25">
      <c r="A31" s="66" t="s">
        <v>197</v>
      </c>
      <c r="B31" s="94">
        <f t="shared" ref="B31:H31" si="23">SUM(B28:B30)</f>
        <v>82</v>
      </c>
      <c r="C31" s="94">
        <f t="shared" si="23"/>
        <v>54</v>
      </c>
      <c r="D31" s="69">
        <f t="shared" si="23"/>
        <v>-12</v>
      </c>
      <c r="E31" s="68">
        <f t="shared" si="23"/>
        <v>217</v>
      </c>
      <c r="F31" s="68">
        <f t="shared" si="23"/>
        <v>277</v>
      </c>
      <c r="G31" s="68">
        <f t="shared" si="23"/>
        <v>-106</v>
      </c>
      <c r="H31" s="68">
        <f t="shared" si="23"/>
        <v>-47</v>
      </c>
    </row>
    <row r="32" spans="1:19" ht="30" x14ac:dyDescent="0.25">
      <c r="A32" s="79" t="s">
        <v>198</v>
      </c>
      <c r="B32" s="78"/>
      <c r="C32" s="78"/>
      <c r="D32" s="78"/>
      <c r="E32" s="78"/>
      <c r="F32" s="78"/>
      <c r="G32" s="78"/>
      <c r="H32" s="78"/>
    </row>
    <row r="33" spans="1:19" x14ac:dyDescent="0.25">
      <c r="A33" s="66" t="s">
        <v>199</v>
      </c>
      <c r="B33" s="69">
        <f t="shared" ref="B33:H33" si="24">B27+B31</f>
        <v>111</v>
      </c>
      <c r="C33" s="69">
        <f t="shared" si="24"/>
        <v>-25</v>
      </c>
      <c r="D33" s="69">
        <f t="shared" si="24"/>
        <v>22</v>
      </c>
      <c r="E33" s="69">
        <f t="shared" si="24"/>
        <v>428</v>
      </c>
      <c r="F33" s="69">
        <f t="shared" si="24"/>
        <v>578</v>
      </c>
      <c r="G33" s="69">
        <f t="shared" si="24"/>
        <v>16.544090000000097</v>
      </c>
      <c r="H33" s="69">
        <f t="shared" si="24"/>
        <v>1736</v>
      </c>
    </row>
    <row r="34" spans="1:19" ht="30" x14ac:dyDescent="0.25">
      <c r="A34" s="20" t="s">
        <v>200</v>
      </c>
      <c r="B34" s="21">
        <v>-17</v>
      </c>
      <c r="C34" s="21">
        <v>11</v>
      </c>
      <c r="D34" s="21">
        <v>-3</v>
      </c>
      <c r="E34" s="21">
        <v>-21</v>
      </c>
      <c r="F34" s="21">
        <v>-58</v>
      </c>
      <c r="G34" s="21">
        <v>1</v>
      </c>
      <c r="H34" s="21">
        <v>-93</v>
      </c>
    </row>
    <row r="35" spans="1:19" ht="30" x14ac:dyDescent="0.25">
      <c r="A35" s="66" t="s">
        <v>201</v>
      </c>
      <c r="B35" s="69">
        <f t="shared" ref="B35:H35" si="25">B33+B34</f>
        <v>94</v>
      </c>
      <c r="C35" s="69">
        <f t="shared" si="25"/>
        <v>-14</v>
      </c>
      <c r="D35" s="69">
        <f t="shared" si="25"/>
        <v>19</v>
      </c>
      <c r="E35" s="69">
        <f t="shared" si="25"/>
        <v>407</v>
      </c>
      <c r="F35" s="69">
        <f t="shared" si="25"/>
        <v>520</v>
      </c>
      <c r="G35" s="69">
        <f t="shared" si="25"/>
        <v>17.544090000000097</v>
      </c>
      <c r="H35" s="69">
        <f t="shared" si="25"/>
        <v>1643</v>
      </c>
    </row>
    <row r="36" spans="1:19" s="26" customFormat="1" ht="30" x14ac:dyDescent="0.25">
      <c r="A36" s="79" t="s">
        <v>202</v>
      </c>
      <c r="B36" s="78"/>
      <c r="C36" s="78"/>
      <c r="D36" s="78"/>
      <c r="E36" s="78"/>
      <c r="F36" s="78"/>
      <c r="G36" s="78"/>
      <c r="H36" s="78"/>
      <c r="S36" s="27"/>
    </row>
    <row r="37" spans="1:19" ht="30" hidden="1" x14ac:dyDescent="0.25">
      <c r="A37" s="20" t="s">
        <v>203</v>
      </c>
      <c r="E37" s="21"/>
      <c r="F37" s="21"/>
      <c r="G37" s="21"/>
      <c r="H37" s="21"/>
    </row>
    <row r="38" spans="1:19" x14ac:dyDescent="0.25">
      <c r="A38" s="20"/>
    </row>
    <row r="39" spans="1:19" s="29" customFormat="1" x14ac:dyDescent="0.25">
      <c r="A39" s="66" t="s">
        <v>205</v>
      </c>
      <c r="B39" s="69">
        <f t="shared" ref="B39:H39" si="26">B35</f>
        <v>94</v>
      </c>
      <c r="C39" s="69">
        <f t="shared" si="26"/>
        <v>-14</v>
      </c>
      <c r="D39" s="69">
        <f t="shared" si="26"/>
        <v>19</v>
      </c>
      <c r="E39" s="69">
        <f t="shared" si="26"/>
        <v>407</v>
      </c>
      <c r="F39" s="69">
        <f t="shared" si="26"/>
        <v>520</v>
      </c>
      <c r="G39" s="69">
        <v>22</v>
      </c>
      <c r="H39" s="69">
        <f t="shared" si="26"/>
        <v>1643</v>
      </c>
      <c r="S39" s="30"/>
    </row>
    <row r="40" spans="1:19" x14ac:dyDescent="0.25">
      <c r="A40" s="149"/>
      <c r="B40" s="78"/>
      <c r="C40" s="78"/>
      <c r="D40" s="78"/>
      <c r="E40" s="78"/>
      <c r="F40" s="78"/>
      <c r="G40" s="78"/>
      <c r="H40" s="78"/>
    </row>
    <row r="41" spans="1:19" x14ac:dyDescent="0.25">
      <c r="A41" s="66" t="s">
        <v>206</v>
      </c>
      <c r="B41" s="145">
        <f>B39/(B134+B136)</f>
        <v>1.2816841875622094E-3</v>
      </c>
      <c r="C41" s="145">
        <f t="shared" ref="C41:G41" si="27">C39/(C134+C136)</f>
        <v>-1.9088913431777586E-4</v>
      </c>
      <c r="D41" s="145">
        <f t="shared" si="27"/>
        <v>2.5906382514555298E-4</v>
      </c>
      <c r="E41" s="145">
        <f t="shared" si="27"/>
        <v>5.5494198333810559E-3</v>
      </c>
      <c r="F41" s="145">
        <f t="shared" si="27"/>
        <v>1.043401488853663E-2</v>
      </c>
      <c r="G41" s="145">
        <f t="shared" si="27"/>
        <v>3.7061370259934974E-4</v>
      </c>
      <c r="H41" s="145">
        <f>H39/(H134+H136)</f>
        <v>2.7800808812331851E-2</v>
      </c>
    </row>
    <row r="42" spans="1:19" hidden="1" x14ac:dyDescent="0.25"/>
    <row r="43" spans="1:19" hidden="1" x14ac:dyDescent="0.25"/>
    <row r="46" spans="1:19" ht="21" x14ac:dyDescent="0.35">
      <c r="A46" s="303" t="s">
        <v>274</v>
      </c>
    </row>
    <row r="48" spans="1:19" x14ac:dyDescent="0.25">
      <c r="A48" s="74"/>
      <c r="B48" s="64">
        <v>2010</v>
      </c>
      <c r="C48" s="64">
        <v>2011</v>
      </c>
      <c r="D48" s="64">
        <v>2012</v>
      </c>
      <c r="E48" s="64">
        <v>2013</v>
      </c>
      <c r="F48" s="64">
        <v>2014</v>
      </c>
      <c r="G48" s="64">
        <v>2015</v>
      </c>
      <c r="H48" s="64">
        <v>2016</v>
      </c>
    </row>
    <row r="49" spans="1:8" x14ac:dyDescent="0.25">
      <c r="A49" s="75"/>
      <c r="B49" s="65" t="s">
        <v>3</v>
      </c>
      <c r="C49" s="65" t="s">
        <v>3</v>
      </c>
      <c r="D49" s="65" t="s">
        <v>3</v>
      </c>
      <c r="E49" s="65" t="s">
        <v>3</v>
      </c>
      <c r="F49" s="65" t="s">
        <v>3</v>
      </c>
      <c r="G49" s="65" t="s">
        <v>3</v>
      </c>
      <c r="H49" s="65" t="s">
        <v>3</v>
      </c>
    </row>
    <row r="50" spans="1:8" x14ac:dyDescent="0.25">
      <c r="A50" s="110" t="s">
        <v>11</v>
      </c>
      <c r="B50" s="138"/>
      <c r="C50" s="138"/>
      <c r="D50" s="138"/>
    </row>
    <row r="51" spans="1:8" x14ac:dyDescent="0.25">
      <c r="A51" s="81" t="s">
        <v>12</v>
      </c>
      <c r="B51" s="80">
        <v>1140</v>
      </c>
      <c r="C51" s="80">
        <v>741</v>
      </c>
      <c r="D51" s="80">
        <v>1047</v>
      </c>
      <c r="E51" s="80">
        <v>1378</v>
      </c>
      <c r="F51" s="80">
        <v>1430</v>
      </c>
      <c r="G51" s="80">
        <v>1285.8672400000003</v>
      </c>
      <c r="H51" s="80">
        <v>2347</v>
      </c>
    </row>
    <row r="52" spans="1:8" x14ac:dyDescent="0.25">
      <c r="A52" s="33" t="s">
        <v>13</v>
      </c>
      <c r="B52" s="21">
        <v>-394</v>
      </c>
      <c r="C52" s="21">
        <v>-414</v>
      </c>
      <c r="D52" s="21">
        <v>-230</v>
      </c>
      <c r="E52" s="21">
        <v>-618</v>
      </c>
      <c r="F52" s="21">
        <v>-736</v>
      </c>
      <c r="G52" s="21">
        <v>-1090</v>
      </c>
      <c r="H52" s="21">
        <v>-996</v>
      </c>
    </row>
    <row r="53" spans="1:8" ht="30" x14ac:dyDescent="0.25">
      <c r="A53" s="81" t="s">
        <v>14</v>
      </c>
      <c r="B53" s="80">
        <v>-772</v>
      </c>
      <c r="C53" s="80">
        <v>-575</v>
      </c>
      <c r="D53" s="80">
        <v>-735</v>
      </c>
      <c r="E53" s="80">
        <v>-569</v>
      </c>
      <c r="F53" s="80">
        <v>-588</v>
      </c>
      <c r="G53" s="80">
        <v>-880.88847999999996</v>
      </c>
      <c r="H53" s="80">
        <v>-996</v>
      </c>
    </row>
    <row r="54" spans="1:8" ht="45" x14ac:dyDescent="0.25">
      <c r="A54" s="33" t="s">
        <v>15</v>
      </c>
      <c r="B54" s="21"/>
      <c r="C54" s="21"/>
      <c r="D54" s="21"/>
      <c r="E54" s="21"/>
      <c r="F54" s="21"/>
      <c r="G54" s="21"/>
      <c r="H54" s="21"/>
    </row>
    <row r="55" spans="1:8" x14ac:dyDescent="0.25">
      <c r="A55" s="81" t="s">
        <v>76</v>
      </c>
      <c r="B55" s="80">
        <v>-5</v>
      </c>
      <c r="C55" s="80">
        <v>9</v>
      </c>
      <c r="D55" s="80"/>
      <c r="E55" s="80">
        <v>2</v>
      </c>
      <c r="F55" s="80">
        <v>-5</v>
      </c>
      <c r="G55" s="80">
        <v>-15.136239999999999</v>
      </c>
      <c r="H55" s="80">
        <v>-101</v>
      </c>
    </row>
    <row r="56" spans="1:8" ht="30" x14ac:dyDescent="0.25">
      <c r="A56" s="33" t="s">
        <v>16</v>
      </c>
      <c r="B56" s="21"/>
      <c r="C56" s="21"/>
      <c r="D56" s="21"/>
      <c r="E56" s="21"/>
      <c r="F56" s="21"/>
      <c r="G56" s="21"/>
      <c r="H56" s="21"/>
    </row>
    <row r="57" spans="1:8" ht="30" x14ac:dyDescent="0.25">
      <c r="A57" s="81" t="s">
        <v>17</v>
      </c>
      <c r="B57" s="80"/>
      <c r="C57" s="80"/>
      <c r="D57" s="80"/>
      <c r="E57" s="80"/>
      <c r="F57" s="80"/>
      <c r="G57" s="80"/>
      <c r="H57" s="80"/>
    </row>
    <row r="58" spans="1:8" ht="30" x14ac:dyDescent="0.25">
      <c r="A58" s="33" t="s">
        <v>18</v>
      </c>
      <c r="B58" s="21"/>
      <c r="C58" s="21">
        <v>-1</v>
      </c>
      <c r="D58" s="21">
        <v>-36</v>
      </c>
      <c r="E58" s="21">
        <v>-28</v>
      </c>
      <c r="F58" s="21">
        <v>-102</v>
      </c>
      <c r="G58" s="21">
        <v>-146.56707</v>
      </c>
      <c r="H58" s="21">
        <v>-664</v>
      </c>
    </row>
    <row r="59" spans="1:8" ht="30" x14ac:dyDescent="0.25">
      <c r="A59" s="71" t="s">
        <v>19</v>
      </c>
      <c r="B59" s="68">
        <f t="shared" ref="B59:H59" si="28">SUM(B51:B58)</f>
        <v>-31</v>
      </c>
      <c r="C59" s="68">
        <f t="shared" si="28"/>
        <v>-240</v>
      </c>
      <c r="D59" s="68">
        <f t="shared" si="28"/>
        <v>46</v>
      </c>
      <c r="E59" s="68">
        <f t="shared" si="28"/>
        <v>165</v>
      </c>
      <c r="F59" s="68">
        <f t="shared" si="28"/>
        <v>-1</v>
      </c>
      <c r="G59" s="68">
        <f t="shared" si="28"/>
        <v>-846.72454999999968</v>
      </c>
      <c r="H59" s="68">
        <f t="shared" si="28"/>
        <v>-410</v>
      </c>
    </row>
    <row r="60" spans="1:8" hidden="1" x14ac:dyDescent="0.25">
      <c r="A60" s="33"/>
      <c r="B60" s="138"/>
      <c r="C60" s="138"/>
      <c r="D60" s="138"/>
      <c r="E60" s="21"/>
      <c r="F60" s="21"/>
      <c r="G60" s="21"/>
      <c r="H60" s="21"/>
    </row>
    <row r="61" spans="1:8" x14ac:dyDescent="0.25">
      <c r="A61" s="155" t="s">
        <v>20</v>
      </c>
      <c r="B61" s="151"/>
      <c r="C61" s="151"/>
      <c r="D61" s="151"/>
      <c r="E61" s="80"/>
      <c r="F61" s="80"/>
      <c r="G61" s="80"/>
      <c r="H61" s="80"/>
    </row>
    <row r="62" spans="1:8" ht="30" hidden="1" x14ac:dyDescent="0.25">
      <c r="A62" s="33" t="s">
        <v>21</v>
      </c>
      <c r="B62" s="21">
        <v>-1</v>
      </c>
      <c r="C62" s="21">
        <v>-1</v>
      </c>
      <c r="D62" s="21">
        <v>-2</v>
      </c>
      <c r="E62" s="21">
        <v>-821</v>
      </c>
      <c r="F62" s="21">
        <v>-125</v>
      </c>
      <c r="G62" s="21">
        <v>-648.40631999999994</v>
      </c>
      <c r="H62" s="21">
        <v>-133</v>
      </c>
    </row>
    <row r="63" spans="1:8" ht="30" hidden="1" x14ac:dyDescent="0.25">
      <c r="A63" s="33" t="s">
        <v>22</v>
      </c>
      <c r="B63" s="21"/>
      <c r="C63" s="21"/>
      <c r="D63" s="21"/>
      <c r="E63" s="21"/>
      <c r="F63" s="21"/>
      <c r="G63" s="21"/>
      <c r="H63" s="21"/>
    </row>
    <row r="64" spans="1:8" ht="30" x14ac:dyDescent="0.25">
      <c r="A64" s="33" t="s">
        <v>23</v>
      </c>
      <c r="B64" s="21">
        <v>-5</v>
      </c>
      <c r="C64" s="21">
        <v>-5</v>
      </c>
      <c r="D64" s="21">
        <v>-14</v>
      </c>
      <c r="E64" s="21">
        <v>-2</v>
      </c>
      <c r="F64" s="21"/>
      <c r="G64" s="21"/>
      <c r="H64" s="21">
        <v>-2832</v>
      </c>
    </row>
    <row r="65" spans="1:8" ht="30" x14ac:dyDescent="0.25">
      <c r="A65" s="81" t="s">
        <v>24</v>
      </c>
      <c r="B65" s="80"/>
      <c r="C65" s="80"/>
      <c r="D65" s="80"/>
      <c r="E65" s="80"/>
      <c r="F65" s="80"/>
      <c r="G65" s="80"/>
      <c r="H65" s="80">
        <v>15</v>
      </c>
    </row>
    <row r="66" spans="1:8" ht="30" x14ac:dyDescent="0.25">
      <c r="A66" s="33" t="s">
        <v>25</v>
      </c>
      <c r="B66" s="21"/>
      <c r="C66" s="21"/>
      <c r="D66" s="21"/>
      <c r="E66" s="21"/>
      <c r="F66" s="21"/>
      <c r="G66" s="21"/>
      <c r="H66" s="21">
        <v>-650</v>
      </c>
    </row>
    <row r="67" spans="1:8" ht="45" x14ac:dyDescent="0.25">
      <c r="A67" s="81" t="s">
        <v>78</v>
      </c>
      <c r="B67" s="80"/>
      <c r="C67" s="80"/>
      <c r="D67" s="80"/>
      <c r="E67" s="80"/>
      <c r="F67" s="80"/>
      <c r="G67" s="80"/>
      <c r="H67" s="80"/>
    </row>
    <row r="68" spans="1:8" x14ac:dyDescent="0.25">
      <c r="A68" s="33" t="s">
        <v>26</v>
      </c>
      <c r="B68" s="21">
        <v>-614</v>
      </c>
      <c r="C68" s="21">
        <v>-900</v>
      </c>
      <c r="D68" s="21">
        <v>-90</v>
      </c>
      <c r="E68" s="21">
        <v>-104</v>
      </c>
      <c r="F68" s="21">
        <v>-376</v>
      </c>
      <c r="G68" s="21">
        <v>-3112</v>
      </c>
      <c r="H68" s="21">
        <v>-4664</v>
      </c>
    </row>
    <row r="69" spans="1:8" ht="30" hidden="1" x14ac:dyDescent="0.25">
      <c r="A69" s="33" t="s">
        <v>258</v>
      </c>
      <c r="B69" s="21">
        <v>401</v>
      </c>
      <c r="C69" s="21">
        <v>722</v>
      </c>
      <c r="D69" s="21">
        <v>150</v>
      </c>
      <c r="E69" s="21">
        <v>116</v>
      </c>
      <c r="F69" s="21">
        <v>88</v>
      </c>
      <c r="G69" s="21">
        <v>240</v>
      </c>
      <c r="H69" s="21">
        <v>3411</v>
      </c>
    </row>
    <row r="70" spans="1:8" x14ac:dyDescent="0.25">
      <c r="A70" s="81" t="s">
        <v>27</v>
      </c>
      <c r="B70" s="80"/>
      <c r="C70" s="80"/>
      <c r="D70" s="80"/>
      <c r="E70" s="80">
        <v>587</v>
      </c>
      <c r="F70" s="80"/>
      <c r="G70" s="80"/>
      <c r="H70" s="80"/>
    </row>
    <row r="71" spans="1:8" ht="30" x14ac:dyDescent="0.25">
      <c r="A71" s="33" t="s">
        <v>28</v>
      </c>
      <c r="B71" s="21"/>
      <c r="C71" s="21"/>
      <c r="D71" s="21"/>
      <c r="E71" s="21"/>
      <c r="F71" s="21"/>
      <c r="G71" s="21"/>
      <c r="H71" s="21"/>
    </row>
    <row r="72" spans="1:8" x14ac:dyDescent="0.25">
      <c r="A72" s="81" t="s">
        <v>29</v>
      </c>
      <c r="B72" s="80"/>
      <c r="C72" s="80"/>
      <c r="D72" s="80"/>
      <c r="E72" s="80">
        <v>-7</v>
      </c>
      <c r="F72" s="80"/>
      <c r="G72" s="80">
        <v>-64</v>
      </c>
      <c r="H72" s="80"/>
    </row>
    <row r="73" spans="1:8" hidden="1" x14ac:dyDescent="0.25">
      <c r="A73" s="33" t="s">
        <v>30</v>
      </c>
      <c r="B73" s="21">
        <v>14</v>
      </c>
      <c r="C73" s="21">
        <v>11</v>
      </c>
      <c r="D73" s="21">
        <v>9</v>
      </c>
      <c r="E73" s="21">
        <v>2</v>
      </c>
      <c r="F73" s="21">
        <v>63</v>
      </c>
      <c r="G73" s="21">
        <v>2</v>
      </c>
      <c r="H73" s="21"/>
    </row>
    <row r="74" spans="1:8" x14ac:dyDescent="0.25">
      <c r="A74" s="33" t="s">
        <v>31</v>
      </c>
      <c r="B74" s="21">
        <v>78</v>
      </c>
      <c r="C74" s="21">
        <v>50</v>
      </c>
      <c r="D74" s="21"/>
      <c r="E74" s="21">
        <v>169</v>
      </c>
      <c r="F74" s="21">
        <v>200</v>
      </c>
      <c r="G74" s="21"/>
      <c r="H74" s="21"/>
    </row>
    <row r="75" spans="1:8" x14ac:dyDescent="0.25">
      <c r="A75" s="81" t="s">
        <v>32</v>
      </c>
      <c r="B75" s="80"/>
      <c r="C75" s="80"/>
      <c r="D75" s="80"/>
      <c r="E75" s="80"/>
      <c r="F75" s="80">
        <v>-8</v>
      </c>
      <c r="G75" s="80">
        <v>31.726579999999842</v>
      </c>
      <c r="H75" s="80">
        <v>10</v>
      </c>
    </row>
    <row r="76" spans="1:8" ht="30" x14ac:dyDescent="0.25">
      <c r="A76" s="71" t="s">
        <v>33</v>
      </c>
      <c r="B76" s="68">
        <f t="shared" ref="B76:H76" si="29">SUM(B62:B75)</f>
        <v>-127</v>
      </c>
      <c r="C76" s="68">
        <f t="shared" si="29"/>
        <v>-123</v>
      </c>
      <c r="D76" s="68">
        <f t="shared" si="29"/>
        <v>53</v>
      </c>
      <c r="E76" s="68">
        <f t="shared" si="29"/>
        <v>-60</v>
      </c>
      <c r="F76" s="68">
        <f t="shared" si="29"/>
        <v>-158</v>
      </c>
      <c r="G76" s="68">
        <f t="shared" si="29"/>
        <v>-3550.67974</v>
      </c>
      <c r="H76" s="68">
        <f t="shared" si="29"/>
        <v>-4843</v>
      </c>
    </row>
    <row r="77" spans="1:8" hidden="1" x14ac:dyDescent="0.25">
      <c r="A77" s="33"/>
      <c r="B77" s="138"/>
      <c r="C77" s="138"/>
      <c r="D77" s="138"/>
      <c r="E77" s="21"/>
      <c r="F77" s="21"/>
      <c r="G77" s="21"/>
      <c r="H77" s="21"/>
    </row>
    <row r="78" spans="1:8" x14ac:dyDescent="0.25">
      <c r="A78" s="110" t="s">
        <v>34</v>
      </c>
      <c r="B78" s="152"/>
      <c r="C78" s="152"/>
      <c r="D78" s="152"/>
      <c r="E78" s="83"/>
      <c r="F78" s="83"/>
      <c r="G78" s="83"/>
      <c r="H78" s="83"/>
    </row>
    <row r="79" spans="1:8" x14ac:dyDescent="0.25">
      <c r="A79" s="81" t="s">
        <v>27</v>
      </c>
      <c r="B79" s="84">
        <v>563</v>
      </c>
      <c r="C79" s="84">
        <v>867</v>
      </c>
      <c r="D79" s="84">
        <v>41</v>
      </c>
      <c r="E79" s="84">
        <v>90</v>
      </c>
      <c r="F79" s="84">
        <v>407</v>
      </c>
      <c r="G79" s="84"/>
      <c r="H79" s="84">
        <v>1</v>
      </c>
    </row>
    <row r="80" spans="1:8" x14ac:dyDescent="0.25">
      <c r="A80" s="33" t="s">
        <v>29</v>
      </c>
      <c r="B80" s="83">
        <v>-365</v>
      </c>
      <c r="C80" s="83">
        <v>-418</v>
      </c>
      <c r="D80" s="83">
        <v>-62</v>
      </c>
      <c r="E80" s="83">
        <v>-129</v>
      </c>
      <c r="F80" s="83">
        <v>-146</v>
      </c>
      <c r="G80" s="83">
        <v>-229</v>
      </c>
      <c r="H80" s="83">
        <v>-74</v>
      </c>
    </row>
    <row r="81" spans="1:8" x14ac:dyDescent="0.25">
      <c r="A81" s="81" t="s">
        <v>35</v>
      </c>
      <c r="B81" s="84"/>
      <c r="C81" s="84"/>
      <c r="D81" s="84"/>
      <c r="E81" s="84">
        <v>-1</v>
      </c>
      <c r="F81" s="84">
        <v>-35</v>
      </c>
      <c r="G81" s="84">
        <v>-38</v>
      </c>
      <c r="H81" s="84">
        <v>-42</v>
      </c>
    </row>
    <row r="82" spans="1:8" ht="45" x14ac:dyDescent="0.25">
      <c r="A82" s="33" t="s">
        <v>36</v>
      </c>
      <c r="B82" s="83"/>
      <c r="C82" s="83"/>
      <c r="D82" s="83"/>
      <c r="E82" s="83"/>
      <c r="F82" s="83"/>
      <c r="G82" s="83">
        <v>11652</v>
      </c>
      <c r="H82" s="83"/>
    </row>
    <row r="83" spans="1:8" x14ac:dyDescent="0.25">
      <c r="A83" s="81" t="s">
        <v>37</v>
      </c>
      <c r="B83" s="84">
        <v>-40</v>
      </c>
      <c r="C83" s="84">
        <v>-69</v>
      </c>
      <c r="D83" s="84">
        <v>-63</v>
      </c>
      <c r="E83" s="84"/>
      <c r="F83" s="84">
        <v>-95</v>
      </c>
      <c r="G83" s="84"/>
      <c r="H83" s="84">
        <v>-51</v>
      </c>
    </row>
    <row r="84" spans="1:8" ht="44.25" customHeight="1" x14ac:dyDescent="0.25">
      <c r="A84" s="33" t="s">
        <v>262</v>
      </c>
      <c r="B84" s="83"/>
      <c r="C84" s="83"/>
      <c r="D84" s="83"/>
      <c r="E84" s="83"/>
      <c r="F84" s="83"/>
      <c r="G84" s="83">
        <v>-164.43991</v>
      </c>
      <c r="H84" s="83"/>
    </row>
    <row r="85" spans="1:8" ht="30" x14ac:dyDescent="0.25">
      <c r="A85" s="81" t="s">
        <v>276</v>
      </c>
      <c r="B85" s="84"/>
      <c r="C85" s="84"/>
      <c r="D85" s="84"/>
      <c r="E85" s="84"/>
      <c r="F85" s="84"/>
      <c r="G85" s="84"/>
      <c r="H85" s="84"/>
    </row>
    <row r="86" spans="1:8" x14ac:dyDescent="0.25">
      <c r="A86" s="33" t="s">
        <v>80</v>
      </c>
      <c r="B86" s="83"/>
      <c r="C86" s="83"/>
      <c r="D86" s="83"/>
      <c r="E86" s="83"/>
      <c r="F86" s="83"/>
      <c r="G86" s="83"/>
      <c r="H86" s="83"/>
    </row>
    <row r="87" spans="1:8" x14ac:dyDescent="0.25">
      <c r="A87" s="81" t="s">
        <v>32</v>
      </c>
      <c r="B87" s="84"/>
      <c r="C87" s="84"/>
      <c r="D87" s="84"/>
      <c r="E87" s="84"/>
      <c r="F87" s="84">
        <v>-10</v>
      </c>
      <c r="G87" s="84">
        <v>-5.1913199999999993</v>
      </c>
      <c r="H87" s="84">
        <v>-23</v>
      </c>
    </row>
    <row r="88" spans="1:8" ht="30" x14ac:dyDescent="0.25">
      <c r="A88" s="71" t="s">
        <v>38</v>
      </c>
      <c r="B88" s="68">
        <f t="shared" ref="B88:H88" si="30">SUM(B79:B87)</f>
        <v>158</v>
      </c>
      <c r="C88" s="68">
        <f t="shared" si="30"/>
        <v>380</v>
      </c>
      <c r="D88" s="68">
        <f t="shared" si="30"/>
        <v>-84</v>
      </c>
      <c r="E88" s="68">
        <f t="shared" si="30"/>
        <v>-40</v>
      </c>
      <c r="F88" s="68">
        <f t="shared" si="30"/>
        <v>121</v>
      </c>
      <c r="G88" s="68">
        <f t="shared" si="30"/>
        <v>11215.368770000001</v>
      </c>
      <c r="H88" s="68">
        <f t="shared" si="30"/>
        <v>-189</v>
      </c>
    </row>
    <row r="89" spans="1:8" x14ac:dyDescent="0.25">
      <c r="A89" s="32"/>
      <c r="B89" s="138"/>
      <c r="C89" s="138"/>
      <c r="D89" s="138"/>
      <c r="E89" s="21"/>
      <c r="F89" s="21"/>
      <c r="G89" s="21"/>
      <c r="H89" s="21"/>
    </row>
    <row r="90" spans="1:8" ht="30" x14ac:dyDescent="0.25">
      <c r="A90" s="71" t="s">
        <v>39</v>
      </c>
      <c r="B90" s="68">
        <f t="shared" ref="B90:H90" si="31">SUM(B59,B76,B88)</f>
        <v>0</v>
      </c>
      <c r="C90" s="68">
        <f t="shared" si="31"/>
        <v>17</v>
      </c>
      <c r="D90" s="68">
        <f t="shared" si="31"/>
        <v>15</v>
      </c>
      <c r="E90" s="68">
        <f t="shared" si="31"/>
        <v>65</v>
      </c>
      <c r="F90" s="68">
        <f t="shared" si="31"/>
        <v>-38</v>
      </c>
      <c r="G90" s="68">
        <f t="shared" si="31"/>
        <v>6817.9644800000015</v>
      </c>
      <c r="H90" s="68">
        <f t="shared" si="31"/>
        <v>-5442</v>
      </c>
    </row>
    <row r="91" spans="1:8" ht="30" hidden="1" x14ac:dyDescent="0.25">
      <c r="A91" s="33" t="s">
        <v>40</v>
      </c>
      <c r="B91" s="21">
        <v>4</v>
      </c>
      <c r="C91" s="21">
        <v>4</v>
      </c>
      <c r="D91" s="21">
        <v>21</v>
      </c>
      <c r="E91" s="21">
        <v>36</v>
      </c>
      <c r="F91" s="21">
        <v>101</v>
      </c>
      <c r="G91" s="21">
        <v>63</v>
      </c>
      <c r="H91" s="21">
        <v>6880.9644800000015</v>
      </c>
    </row>
    <row r="92" spans="1:8" ht="30" hidden="1" x14ac:dyDescent="0.25">
      <c r="A92" s="34" t="s">
        <v>41</v>
      </c>
      <c r="B92" s="22">
        <f t="shared" ref="B92:H92" si="32">SUM(B90:B91)</f>
        <v>4</v>
      </c>
      <c r="C92" s="22">
        <f t="shared" si="32"/>
        <v>21</v>
      </c>
      <c r="D92" s="22">
        <f t="shared" si="32"/>
        <v>36</v>
      </c>
      <c r="E92" s="22">
        <f t="shared" si="32"/>
        <v>101</v>
      </c>
      <c r="F92" s="22">
        <f t="shared" si="32"/>
        <v>63</v>
      </c>
      <c r="G92" s="22">
        <f t="shared" si="32"/>
        <v>6880.9644800000015</v>
      </c>
      <c r="H92" s="22">
        <f t="shared" si="32"/>
        <v>1438.9644800000015</v>
      </c>
    </row>
    <row r="93" spans="1:8" x14ac:dyDescent="0.25">
      <c r="A93" s="33"/>
      <c r="B93" s="21"/>
      <c r="C93" s="21"/>
      <c r="D93" s="21"/>
      <c r="E93" s="21"/>
      <c r="F93" s="21"/>
      <c r="G93" s="21"/>
      <c r="H93" s="21"/>
    </row>
    <row r="94" spans="1:8" ht="45" x14ac:dyDescent="0.25">
      <c r="A94" s="71" t="s">
        <v>42</v>
      </c>
      <c r="B94" s="68">
        <f t="shared" ref="B94:H94" si="33">B92</f>
        <v>4</v>
      </c>
      <c r="C94" s="68">
        <f t="shared" si="33"/>
        <v>21</v>
      </c>
      <c r="D94" s="68">
        <f t="shared" si="33"/>
        <v>36</v>
      </c>
      <c r="E94" s="68">
        <f t="shared" si="33"/>
        <v>101</v>
      </c>
      <c r="F94" s="68">
        <f t="shared" si="33"/>
        <v>63</v>
      </c>
      <c r="G94" s="68">
        <f t="shared" si="33"/>
        <v>6880.9644800000015</v>
      </c>
      <c r="H94" s="68">
        <f t="shared" si="33"/>
        <v>1438.9644800000015</v>
      </c>
    </row>
    <row r="98" spans="1:13" ht="21" x14ac:dyDescent="0.35">
      <c r="A98" s="303" t="s">
        <v>277</v>
      </c>
      <c r="L98" s="86"/>
      <c r="M98" s="86"/>
    </row>
    <row r="99" spans="1:13" x14ac:dyDescent="0.25">
      <c r="L99" s="86"/>
      <c r="M99" s="86"/>
    </row>
    <row r="100" spans="1:13" x14ac:dyDescent="0.25">
      <c r="A100" s="93" t="s">
        <v>84</v>
      </c>
      <c r="B100" s="64">
        <v>2010</v>
      </c>
      <c r="C100" s="64">
        <v>2011</v>
      </c>
      <c r="D100" s="64">
        <v>2012</v>
      </c>
      <c r="E100" s="64">
        <v>2013</v>
      </c>
      <c r="F100" s="64">
        <v>2014</v>
      </c>
      <c r="G100" s="64">
        <v>2015</v>
      </c>
      <c r="H100" s="64">
        <v>2016</v>
      </c>
      <c r="L100" s="86"/>
      <c r="M100" s="86"/>
    </row>
    <row r="101" spans="1:13" x14ac:dyDescent="0.25">
      <c r="A101" s="94"/>
      <c r="B101" s="65" t="s">
        <v>3</v>
      </c>
      <c r="C101" s="65" t="s">
        <v>3</v>
      </c>
      <c r="D101" s="65" t="s">
        <v>3</v>
      </c>
      <c r="E101" s="65" t="s">
        <v>3</v>
      </c>
      <c r="F101" s="65" t="s">
        <v>3</v>
      </c>
      <c r="G101" s="65" t="s">
        <v>3</v>
      </c>
      <c r="H101" s="65" t="s">
        <v>3</v>
      </c>
      <c r="L101" s="86"/>
      <c r="M101" s="86"/>
    </row>
    <row r="102" spans="1:13" x14ac:dyDescent="0.25">
      <c r="A102" s="155" t="s">
        <v>85</v>
      </c>
      <c r="B102" s="151"/>
      <c r="C102" s="151"/>
      <c r="D102" s="151"/>
      <c r="E102" s="97"/>
      <c r="F102" s="97"/>
      <c r="G102" s="97"/>
      <c r="H102" s="97"/>
      <c r="L102" s="86"/>
      <c r="M102" s="86"/>
    </row>
    <row r="103" spans="1:13" x14ac:dyDescent="0.25">
      <c r="A103" s="39" t="s">
        <v>86</v>
      </c>
      <c r="B103" s="40">
        <v>0</v>
      </c>
      <c r="C103" s="40">
        <v>0</v>
      </c>
      <c r="D103" s="40">
        <v>102</v>
      </c>
      <c r="E103" s="21">
        <v>222</v>
      </c>
      <c r="F103" s="21">
        <v>189</v>
      </c>
      <c r="G103" s="21">
        <v>286</v>
      </c>
      <c r="H103" s="21">
        <v>1787</v>
      </c>
      <c r="L103" s="86"/>
      <c r="M103" s="86"/>
    </row>
    <row r="104" spans="1:13" x14ac:dyDescent="0.25">
      <c r="A104" s="98" t="s">
        <v>87</v>
      </c>
      <c r="B104" s="99">
        <v>3</v>
      </c>
      <c r="C104" s="99">
        <v>2</v>
      </c>
      <c r="D104" s="99">
        <v>7</v>
      </c>
      <c r="E104" s="80">
        <v>139</v>
      </c>
      <c r="F104" s="80">
        <v>161</v>
      </c>
      <c r="G104" s="80">
        <v>656</v>
      </c>
      <c r="H104" s="80">
        <v>550</v>
      </c>
      <c r="L104" s="86"/>
      <c r="M104" s="86"/>
    </row>
    <row r="105" spans="1:13" ht="30" x14ac:dyDescent="0.25">
      <c r="A105" s="39" t="s">
        <v>88</v>
      </c>
      <c r="B105" s="138">
        <v>43255</v>
      </c>
      <c r="C105" s="138">
        <v>43255</v>
      </c>
      <c r="D105" s="138">
        <v>43270</v>
      </c>
      <c r="E105" s="21">
        <v>43270</v>
      </c>
      <c r="F105" s="21">
        <v>50644</v>
      </c>
      <c r="G105" s="21">
        <v>50644</v>
      </c>
      <c r="H105" s="21">
        <v>55414</v>
      </c>
      <c r="L105" s="86"/>
      <c r="M105" s="86"/>
    </row>
    <row r="106" spans="1:13" ht="30" x14ac:dyDescent="0.25">
      <c r="A106" s="98" t="s">
        <v>89</v>
      </c>
      <c r="B106" s="151">
        <v>7783</v>
      </c>
      <c r="C106" s="151">
        <v>7794</v>
      </c>
      <c r="D106" s="151">
        <v>7794</v>
      </c>
      <c r="E106" s="80">
        <v>7794</v>
      </c>
      <c r="F106" s="80">
        <v>365</v>
      </c>
      <c r="G106" s="80">
        <v>236</v>
      </c>
      <c r="H106" s="80">
        <v>214</v>
      </c>
      <c r="L106" s="86"/>
      <c r="M106" s="86"/>
    </row>
    <row r="107" spans="1:13" x14ac:dyDescent="0.25">
      <c r="A107" s="39" t="s">
        <v>278</v>
      </c>
      <c r="B107" s="138">
        <v>4943</v>
      </c>
      <c r="C107" s="138">
        <v>4839</v>
      </c>
      <c r="D107" s="138">
        <v>4735</v>
      </c>
      <c r="E107" s="21">
        <v>5229</v>
      </c>
      <c r="F107" s="21">
        <v>5470</v>
      </c>
      <c r="G107" s="21">
        <v>5347</v>
      </c>
      <c r="H107" s="21">
        <v>5301</v>
      </c>
      <c r="L107" s="86"/>
      <c r="M107" s="86"/>
    </row>
    <row r="108" spans="1:13" ht="30" x14ac:dyDescent="0.25">
      <c r="A108" s="98" t="s">
        <v>279</v>
      </c>
      <c r="B108" s="151"/>
      <c r="C108" s="151"/>
      <c r="D108" s="151"/>
      <c r="E108" s="80"/>
      <c r="F108" s="80">
        <v>7</v>
      </c>
      <c r="G108" s="80"/>
      <c r="H108" s="80">
        <v>7</v>
      </c>
      <c r="L108" s="86"/>
      <c r="M108" s="86"/>
    </row>
    <row r="109" spans="1:13" x14ac:dyDescent="0.25">
      <c r="A109" s="39" t="s">
        <v>91</v>
      </c>
      <c r="B109" s="138"/>
      <c r="C109" s="138"/>
      <c r="D109" s="138"/>
      <c r="E109" s="21"/>
      <c r="F109" s="21"/>
      <c r="G109" s="21">
        <v>27</v>
      </c>
      <c r="H109" s="21">
        <v>11</v>
      </c>
      <c r="L109" s="86"/>
      <c r="M109" s="86"/>
    </row>
    <row r="110" spans="1:13" ht="30" x14ac:dyDescent="0.25">
      <c r="A110" s="98" t="s">
        <v>92</v>
      </c>
      <c r="B110" s="99"/>
      <c r="C110" s="99"/>
      <c r="D110" s="99"/>
      <c r="E110" s="80">
        <v>20375</v>
      </c>
      <c r="F110" s="80"/>
      <c r="G110" s="80">
        <v>113</v>
      </c>
      <c r="H110" s="80"/>
      <c r="L110" s="86"/>
      <c r="M110" s="86"/>
    </row>
    <row r="111" spans="1:13" x14ac:dyDescent="0.25">
      <c r="A111" s="39" t="s">
        <v>93</v>
      </c>
      <c r="B111" s="21"/>
      <c r="C111" s="21"/>
      <c r="D111" s="21"/>
      <c r="E111" s="21"/>
      <c r="F111" s="21"/>
      <c r="G111" s="21"/>
      <c r="H111" s="21"/>
      <c r="L111" s="86"/>
      <c r="M111" s="86"/>
    </row>
    <row r="112" spans="1:13" x14ac:dyDescent="0.25">
      <c r="A112" s="71" t="s">
        <v>85</v>
      </c>
      <c r="B112" s="95">
        <f t="shared" ref="B112:H112" si="34">SUM(B103:B111)</f>
        <v>55984</v>
      </c>
      <c r="C112" s="95">
        <f t="shared" si="34"/>
        <v>55890</v>
      </c>
      <c r="D112" s="95">
        <f t="shared" si="34"/>
        <v>55908</v>
      </c>
      <c r="E112" s="95">
        <f t="shared" si="34"/>
        <v>77029</v>
      </c>
      <c r="F112" s="95">
        <f t="shared" si="34"/>
        <v>56836</v>
      </c>
      <c r="G112" s="95">
        <f t="shared" si="34"/>
        <v>57309</v>
      </c>
      <c r="H112" s="95">
        <f t="shared" si="34"/>
        <v>63284</v>
      </c>
      <c r="L112" s="86"/>
      <c r="M112" s="86"/>
    </row>
    <row r="113" spans="1:13" x14ac:dyDescent="0.25">
      <c r="A113" s="100"/>
      <c r="B113" s="156"/>
      <c r="C113" s="156"/>
      <c r="D113" s="156"/>
      <c r="E113" s="106"/>
      <c r="F113" s="106"/>
      <c r="G113" s="106"/>
      <c r="H113" s="106"/>
      <c r="L113" s="86"/>
      <c r="M113" s="86"/>
    </row>
    <row r="114" spans="1:13" x14ac:dyDescent="0.25">
      <c r="A114" s="71" t="s">
        <v>94</v>
      </c>
      <c r="B114" s="153"/>
      <c r="C114" s="153"/>
      <c r="D114" s="153"/>
      <c r="E114" s="96"/>
      <c r="F114" s="96"/>
      <c r="G114" s="96"/>
      <c r="H114" s="96"/>
      <c r="L114" s="86"/>
      <c r="M114" s="86"/>
    </row>
    <row r="115" spans="1:13" x14ac:dyDescent="0.25">
      <c r="A115" s="42" t="s">
        <v>95</v>
      </c>
      <c r="B115" s="40"/>
      <c r="C115" s="40"/>
      <c r="D115" s="40"/>
      <c r="E115" s="45"/>
      <c r="F115" s="45">
        <v>2</v>
      </c>
      <c r="G115" s="45">
        <v>2</v>
      </c>
      <c r="H115" s="45"/>
    </row>
    <row r="116" spans="1:13" x14ac:dyDescent="0.25">
      <c r="A116" s="100" t="s">
        <v>96</v>
      </c>
      <c r="B116" s="157">
        <v>1258</v>
      </c>
      <c r="C116" s="157">
        <v>1354</v>
      </c>
      <c r="D116" s="157">
        <v>1301</v>
      </c>
      <c r="E116" s="99">
        <v>1394</v>
      </c>
      <c r="F116" s="99">
        <v>337</v>
      </c>
      <c r="G116" s="99">
        <v>256</v>
      </c>
      <c r="H116" s="99">
        <v>7</v>
      </c>
    </row>
    <row r="117" spans="1:13" hidden="1" x14ac:dyDescent="0.25">
      <c r="A117" s="42" t="s">
        <v>97</v>
      </c>
      <c r="B117" s="40">
        <v>958</v>
      </c>
      <c r="C117" s="40">
        <v>1381</v>
      </c>
      <c r="D117" s="40">
        <v>1471</v>
      </c>
      <c r="E117" s="40">
        <v>1482</v>
      </c>
      <c r="F117" s="40">
        <v>850</v>
      </c>
      <c r="G117" s="40">
        <v>4166</v>
      </c>
      <c r="H117" s="40">
        <v>7604</v>
      </c>
    </row>
    <row r="118" spans="1:13" x14ac:dyDescent="0.25">
      <c r="A118" s="42" t="s">
        <v>98</v>
      </c>
      <c r="B118" s="46">
        <v>24</v>
      </c>
      <c r="C118" s="46">
        <v>2</v>
      </c>
      <c r="D118" s="46">
        <v>2</v>
      </c>
      <c r="E118" s="46">
        <v>41</v>
      </c>
      <c r="F118" s="46"/>
      <c r="G118" s="46">
        <v>1</v>
      </c>
      <c r="H118" s="46"/>
    </row>
    <row r="119" spans="1:13" x14ac:dyDescent="0.25">
      <c r="A119" s="100" t="s">
        <v>99</v>
      </c>
      <c r="B119" s="99">
        <v>0</v>
      </c>
      <c r="C119" s="99">
        <v>2</v>
      </c>
      <c r="D119" s="99">
        <v>2</v>
      </c>
      <c r="E119" s="99">
        <v>49</v>
      </c>
      <c r="F119" s="99"/>
      <c r="G119" s="99">
        <v>14</v>
      </c>
      <c r="H119" s="99">
        <v>91</v>
      </c>
    </row>
    <row r="120" spans="1:13" x14ac:dyDescent="0.25">
      <c r="A120" s="42" t="s">
        <v>100</v>
      </c>
      <c r="B120" s="40">
        <v>3</v>
      </c>
      <c r="C120" s="40">
        <v>3</v>
      </c>
      <c r="D120" s="40">
        <v>9</v>
      </c>
      <c r="E120" s="40">
        <v>5</v>
      </c>
      <c r="F120" s="40">
        <v>24</v>
      </c>
      <c r="G120" s="40">
        <v>6</v>
      </c>
      <c r="H120" s="40">
        <v>9</v>
      </c>
    </row>
    <row r="121" spans="1:13" x14ac:dyDescent="0.25">
      <c r="A121" s="100" t="s">
        <v>101</v>
      </c>
      <c r="B121" s="99">
        <v>4</v>
      </c>
      <c r="C121" s="99">
        <v>21</v>
      </c>
      <c r="D121" s="99">
        <v>36</v>
      </c>
      <c r="E121" s="99">
        <v>101</v>
      </c>
      <c r="F121" s="99">
        <v>63</v>
      </c>
      <c r="G121" s="99">
        <v>6881</v>
      </c>
      <c r="H121" s="99">
        <v>1439</v>
      </c>
    </row>
    <row r="122" spans="1:13" ht="30" x14ac:dyDescent="0.25">
      <c r="A122" s="42" t="s">
        <v>280</v>
      </c>
      <c r="B122" s="40"/>
      <c r="C122" s="40"/>
      <c r="D122" s="40"/>
      <c r="E122" s="40"/>
      <c r="F122" s="40"/>
      <c r="G122" s="40"/>
      <c r="H122" s="40"/>
    </row>
    <row r="123" spans="1:13" x14ac:dyDescent="0.25">
      <c r="A123" s="71" t="s">
        <v>94</v>
      </c>
      <c r="B123" s="102">
        <f t="shared" ref="B123:H123" si="35">SUM(B115:B122)</f>
        <v>2247</v>
      </c>
      <c r="C123" s="102">
        <f t="shared" si="35"/>
        <v>2763</v>
      </c>
      <c r="D123" s="102">
        <f t="shared" si="35"/>
        <v>2821</v>
      </c>
      <c r="E123" s="102">
        <f t="shared" si="35"/>
        <v>3072</v>
      </c>
      <c r="F123" s="102">
        <f t="shared" si="35"/>
        <v>1276</v>
      </c>
      <c r="G123" s="102">
        <f t="shared" si="35"/>
        <v>11326</v>
      </c>
      <c r="H123" s="102">
        <f t="shared" si="35"/>
        <v>9150</v>
      </c>
    </row>
    <row r="124" spans="1:13" x14ac:dyDescent="0.25">
      <c r="A124" s="158"/>
      <c r="B124" s="159"/>
      <c r="C124" s="159"/>
      <c r="D124" s="159"/>
      <c r="E124" s="111"/>
      <c r="F124" s="111"/>
      <c r="G124" s="111"/>
      <c r="H124" s="111"/>
    </row>
    <row r="125" spans="1:13" ht="45" x14ac:dyDescent="0.25">
      <c r="A125" s="42" t="s">
        <v>102</v>
      </c>
      <c r="B125" s="40">
        <v>20375</v>
      </c>
      <c r="C125" s="40">
        <v>20375</v>
      </c>
      <c r="D125" s="40">
        <v>20375</v>
      </c>
      <c r="E125" s="49"/>
      <c r="F125" s="49"/>
      <c r="G125" s="49"/>
      <c r="H125" s="49"/>
    </row>
    <row r="126" spans="1:13" x14ac:dyDescent="0.25">
      <c r="A126" s="158"/>
      <c r="B126" s="159"/>
      <c r="C126" s="159"/>
      <c r="D126" s="159"/>
      <c r="E126" s="160"/>
      <c r="F126" s="160"/>
      <c r="G126" s="160"/>
      <c r="H126" s="160"/>
    </row>
    <row r="127" spans="1:13" x14ac:dyDescent="0.25">
      <c r="A127" s="71" t="s">
        <v>103</v>
      </c>
      <c r="B127" s="102">
        <f t="shared" ref="B127:H127" si="36">B123+B112+B125</f>
        <v>78606</v>
      </c>
      <c r="C127" s="102">
        <f t="shared" si="36"/>
        <v>79028</v>
      </c>
      <c r="D127" s="102">
        <f t="shared" si="36"/>
        <v>79104</v>
      </c>
      <c r="E127" s="102">
        <f t="shared" si="36"/>
        <v>80101</v>
      </c>
      <c r="F127" s="102">
        <f t="shared" si="36"/>
        <v>58112</v>
      </c>
      <c r="G127" s="102">
        <f t="shared" si="36"/>
        <v>68635</v>
      </c>
      <c r="H127" s="102">
        <f t="shared" si="36"/>
        <v>72434</v>
      </c>
    </row>
    <row r="128" spans="1:13" hidden="1" x14ac:dyDescent="0.25">
      <c r="B128" s="16"/>
      <c r="C128" s="16"/>
      <c r="D128" s="16"/>
      <c r="E128" s="16"/>
      <c r="F128" s="16"/>
      <c r="G128" s="16"/>
      <c r="H128" s="16"/>
    </row>
    <row r="129" spans="1:8" x14ac:dyDescent="0.25">
      <c r="A129" s="51"/>
      <c r="B129" s="52"/>
      <c r="C129" s="52"/>
      <c r="D129" s="52"/>
      <c r="E129" s="52"/>
      <c r="F129" s="52"/>
      <c r="G129" s="52"/>
      <c r="H129" s="52"/>
    </row>
    <row r="131" spans="1:8" x14ac:dyDescent="0.25">
      <c r="A131" s="93" t="s">
        <v>104</v>
      </c>
      <c r="B131" s="64">
        <v>2010</v>
      </c>
      <c r="C131" s="64">
        <v>2011</v>
      </c>
      <c r="D131" s="64">
        <v>2012</v>
      </c>
      <c r="E131" s="64">
        <v>2013</v>
      </c>
      <c r="F131" s="64">
        <v>2014</v>
      </c>
      <c r="G131" s="64">
        <v>2015</v>
      </c>
      <c r="H131" s="64">
        <v>2016</v>
      </c>
    </row>
    <row r="132" spans="1:8" x14ac:dyDescent="0.25">
      <c r="A132" s="71"/>
      <c r="B132" s="65" t="s">
        <v>3</v>
      </c>
      <c r="C132" s="65" t="s">
        <v>3</v>
      </c>
      <c r="D132" s="65" t="s">
        <v>3</v>
      </c>
      <c r="E132" s="65" t="s">
        <v>3</v>
      </c>
      <c r="F132" s="65" t="s">
        <v>3</v>
      </c>
      <c r="G132" s="65" t="s">
        <v>3</v>
      </c>
      <c r="H132" s="65" t="s">
        <v>3</v>
      </c>
    </row>
    <row r="133" spans="1:8" x14ac:dyDescent="0.25">
      <c r="A133" s="110" t="s">
        <v>105</v>
      </c>
      <c r="B133" s="139"/>
      <c r="C133" s="139"/>
      <c r="D133" s="139"/>
      <c r="E133" s="53"/>
      <c r="F133" s="53"/>
      <c r="G133" s="53"/>
      <c r="H133" s="53"/>
    </row>
    <row r="134" spans="1:8" x14ac:dyDescent="0.25">
      <c r="A134" s="81" t="s">
        <v>106</v>
      </c>
      <c r="B134" s="99">
        <v>73341</v>
      </c>
      <c r="C134" s="99">
        <v>73341</v>
      </c>
      <c r="D134" s="99">
        <v>73341</v>
      </c>
      <c r="E134" s="99">
        <v>73341</v>
      </c>
      <c r="F134" s="99">
        <v>49837</v>
      </c>
      <c r="G134" s="99">
        <v>59361</v>
      </c>
      <c r="H134" s="99">
        <v>59361</v>
      </c>
    </row>
    <row r="135" spans="1:8" x14ac:dyDescent="0.25">
      <c r="A135" s="33" t="s">
        <v>282</v>
      </c>
      <c r="B135" s="40">
        <v>3619</v>
      </c>
      <c r="C135" s="40">
        <v>3619</v>
      </c>
      <c r="D135" s="40">
        <v>3619</v>
      </c>
      <c r="E135" s="40">
        <v>3619</v>
      </c>
      <c r="F135" s="40">
        <v>3619</v>
      </c>
      <c r="G135" s="40">
        <v>5524</v>
      </c>
      <c r="H135" s="40">
        <v>5483</v>
      </c>
    </row>
    <row r="136" spans="1:8" x14ac:dyDescent="0.25">
      <c r="A136" s="81" t="s">
        <v>260</v>
      </c>
      <c r="B136" s="99"/>
      <c r="C136" s="99"/>
      <c r="D136" s="99"/>
      <c r="E136" s="99"/>
      <c r="F136" s="99"/>
      <c r="G136" s="99"/>
      <c r="H136" s="99">
        <v>-262</v>
      </c>
    </row>
    <row r="137" spans="1:8" x14ac:dyDescent="0.25">
      <c r="A137" s="42" t="s">
        <v>283</v>
      </c>
      <c r="B137" s="40">
        <v>40</v>
      </c>
      <c r="C137" s="40">
        <v>50</v>
      </c>
      <c r="D137" s="40">
        <v>50</v>
      </c>
      <c r="E137" s="40">
        <v>52</v>
      </c>
      <c r="F137" s="40">
        <v>92</v>
      </c>
      <c r="G137" s="40">
        <v>145</v>
      </c>
      <c r="H137" s="40">
        <v>147</v>
      </c>
    </row>
    <row r="138" spans="1:8" x14ac:dyDescent="0.25">
      <c r="A138" s="100" t="s">
        <v>108</v>
      </c>
      <c r="B138" s="112"/>
      <c r="C138" s="112"/>
      <c r="D138" s="112"/>
      <c r="E138" s="99"/>
      <c r="F138" s="99"/>
      <c r="G138" s="99"/>
      <c r="H138" s="99"/>
    </row>
    <row r="139" spans="1:8" ht="45" x14ac:dyDescent="0.25">
      <c r="A139" s="33" t="s">
        <v>109</v>
      </c>
      <c r="B139" s="21">
        <v>364</v>
      </c>
      <c r="C139" s="21">
        <v>419</v>
      </c>
      <c r="D139" s="21">
        <v>405</v>
      </c>
      <c r="E139" s="21">
        <v>421</v>
      </c>
      <c r="F139" s="21">
        <v>697</v>
      </c>
      <c r="G139" s="21">
        <v>1168</v>
      </c>
      <c r="H139" s="21">
        <v>1170</v>
      </c>
    </row>
    <row r="140" spans="1:8" x14ac:dyDescent="0.25">
      <c r="A140" s="100" t="s">
        <v>110</v>
      </c>
      <c r="B140" s="99">
        <v>94</v>
      </c>
      <c r="C140" s="99">
        <v>-14</v>
      </c>
      <c r="D140" s="99">
        <v>19</v>
      </c>
      <c r="E140" s="99">
        <v>407</v>
      </c>
      <c r="F140" s="99">
        <v>520</v>
      </c>
      <c r="G140" s="99">
        <v>18</v>
      </c>
      <c r="H140" s="99">
        <v>1643</v>
      </c>
    </row>
    <row r="141" spans="1:8" ht="30" x14ac:dyDescent="0.25">
      <c r="A141" s="54" t="s">
        <v>111</v>
      </c>
      <c r="B141" s="40"/>
      <c r="C141" s="40"/>
      <c r="D141" s="40"/>
      <c r="E141" s="40"/>
      <c r="F141" s="40"/>
      <c r="G141" s="40"/>
      <c r="H141" s="40"/>
    </row>
    <row r="142" spans="1:8" ht="30" x14ac:dyDescent="0.25">
      <c r="A142" s="107" t="s">
        <v>112</v>
      </c>
      <c r="B142" s="99"/>
      <c r="C142" s="99"/>
      <c r="D142" s="99"/>
      <c r="E142" s="80"/>
      <c r="F142" s="80"/>
      <c r="G142" s="80"/>
      <c r="H142" s="80"/>
    </row>
    <row r="143" spans="1:8" x14ac:dyDescent="0.25">
      <c r="A143" s="42" t="s">
        <v>113</v>
      </c>
      <c r="B143" s="40"/>
      <c r="C143" s="40"/>
      <c r="D143" s="40"/>
      <c r="E143" s="40"/>
      <c r="F143" s="40"/>
      <c r="G143" s="40"/>
      <c r="H143" s="40"/>
    </row>
    <row r="144" spans="1:8" hidden="1" x14ac:dyDescent="0.25">
      <c r="A144" s="34" t="s">
        <v>114</v>
      </c>
      <c r="B144" s="41">
        <f t="shared" ref="B144:H144" si="37">SUM(B134:B140,B143)</f>
        <v>77458</v>
      </c>
      <c r="C144" s="41">
        <f t="shared" si="37"/>
        <v>77415</v>
      </c>
      <c r="D144" s="41">
        <f t="shared" si="37"/>
        <v>77434</v>
      </c>
      <c r="E144" s="41">
        <f t="shared" si="37"/>
        <v>77840</v>
      </c>
      <c r="F144" s="41">
        <f t="shared" si="37"/>
        <v>54765</v>
      </c>
      <c r="G144" s="41">
        <f t="shared" si="37"/>
        <v>66216</v>
      </c>
      <c r="H144" s="41">
        <f t="shared" si="37"/>
        <v>67542</v>
      </c>
    </row>
    <row r="145" spans="1:8" x14ac:dyDescent="0.25">
      <c r="A145" s="100"/>
      <c r="B145" s="161"/>
      <c r="C145" s="161"/>
      <c r="D145" s="161"/>
      <c r="E145" s="111"/>
      <c r="F145" s="111"/>
      <c r="G145" s="111"/>
      <c r="H145" s="111"/>
    </row>
    <row r="146" spans="1:8" x14ac:dyDescent="0.25">
      <c r="A146" s="71" t="s">
        <v>115</v>
      </c>
      <c r="B146" s="154"/>
      <c r="C146" s="154"/>
      <c r="D146" s="154"/>
      <c r="E146" s="108"/>
      <c r="F146" s="108"/>
      <c r="G146" s="108"/>
      <c r="H146" s="108"/>
    </row>
    <row r="147" spans="1:8" hidden="1" x14ac:dyDescent="0.25">
      <c r="A147" s="32" t="s">
        <v>116</v>
      </c>
      <c r="B147" s="142"/>
      <c r="C147" s="142"/>
      <c r="D147" s="142"/>
      <c r="E147" s="55"/>
      <c r="F147" s="55"/>
      <c r="G147" s="55"/>
      <c r="H147" s="55"/>
    </row>
    <row r="148" spans="1:8" hidden="1" x14ac:dyDescent="0.25">
      <c r="A148" s="42" t="s">
        <v>117</v>
      </c>
      <c r="B148" s="40"/>
      <c r="C148" s="40"/>
      <c r="D148" s="40"/>
      <c r="E148" s="40"/>
      <c r="F148" s="40">
        <v>6</v>
      </c>
      <c r="G148" s="40">
        <v>10</v>
      </c>
      <c r="H148" s="40">
        <v>13</v>
      </c>
    </row>
    <row r="149" spans="1:8" ht="30" hidden="1" x14ac:dyDescent="0.25">
      <c r="A149" s="42" t="s">
        <v>285</v>
      </c>
      <c r="B149" s="40">
        <v>3</v>
      </c>
      <c r="C149" s="40">
        <v>7</v>
      </c>
      <c r="D149" s="40">
        <v>3</v>
      </c>
      <c r="E149" s="40">
        <v>3</v>
      </c>
      <c r="F149" s="40">
        <v>0</v>
      </c>
      <c r="G149" s="40"/>
      <c r="H149" s="40"/>
    </row>
    <row r="150" spans="1:8" x14ac:dyDescent="0.25">
      <c r="A150" s="42" t="s">
        <v>118</v>
      </c>
      <c r="B150" s="40"/>
      <c r="C150" s="40"/>
      <c r="D150" s="40"/>
      <c r="E150" s="40">
        <v>441</v>
      </c>
      <c r="F150" s="40">
        <v>583</v>
      </c>
      <c r="G150" s="40">
        <v>510</v>
      </c>
      <c r="H150" s="40">
        <v>437</v>
      </c>
    </row>
    <row r="151" spans="1:8" x14ac:dyDescent="0.25">
      <c r="A151" s="100" t="s">
        <v>119</v>
      </c>
      <c r="B151" s="99">
        <v>0</v>
      </c>
      <c r="C151" s="99">
        <v>0</v>
      </c>
      <c r="D151" s="99">
        <v>1</v>
      </c>
      <c r="E151" s="99">
        <v>0</v>
      </c>
      <c r="F151" s="99">
        <v>277</v>
      </c>
      <c r="G151" s="99">
        <v>206</v>
      </c>
      <c r="H151" s="99">
        <v>158</v>
      </c>
    </row>
    <row r="152" spans="1:8" x14ac:dyDescent="0.25">
      <c r="A152" s="42" t="s">
        <v>120</v>
      </c>
      <c r="B152" s="40">
        <v>162</v>
      </c>
      <c r="C152" s="40">
        <v>51</v>
      </c>
      <c r="D152" s="40">
        <v>51</v>
      </c>
      <c r="E152" s="21">
        <v>51</v>
      </c>
      <c r="F152" s="21"/>
      <c r="G152" s="21">
        <v>8</v>
      </c>
      <c r="H152" s="21"/>
    </row>
    <row r="153" spans="1:8" ht="30" x14ac:dyDescent="0.25">
      <c r="A153" s="100" t="s">
        <v>286</v>
      </c>
      <c r="B153" s="99">
        <v>274</v>
      </c>
      <c r="C153" s="99">
        <v>235</v>
      </c>
      <c r="D153" s="99">
        <v>285</v>
      </c>
      <c r="E153" s="99">
        <v>201</v>
      </c>
      <c r="F153" s="99">
        <v>489</v>
      </c>
      <c r="G153" s="99">
        <v>294</v>
      </c>
      <c r="H153" s="99">
        <v>316</v>
      </c>
    </row>
    <row r="154" spans="1:8" x14ac:dyDescent="0.25">
      <c r="A154" s="42" t="s">
        <v>121</v>
      </c>
      <c r="B154" s="40"/>
      <c r="C154" s="40"/>
      <c r="D154" s="40"/>
      <c r="E154" s="40"/>
      <c r="F154" s="40"/>
      <c r="G154" s="40">
        <v>190</v>
      </c>
      <c r="H154" s="40">
        <v>136</v>
      </c>
    </row>
    <row r="155" spans="1:8" x14ac:dyDescent="0.25">
      <c r="A155" s="81" t="s">
        <v>122</v>
      </c>
      <c r="B155" s="99">
        <v>12</v>
      </c>
      <c r="C155" s="99">
        <v>1</v>
      </c>
      <c r="D155" s="99">
        <v>4</v>
      </c>
      <c r="E155" s="162">
        <v>25</v>
      </c>
      <c r="F155" s="162"/>
      <c r="G155" s="162">
        <v>77</v>
      </c>
      <c r="H155" s="162">
        <v>66</v>
      </c>
    </row>
    <row r="156" spans="1:8" x14ac:dyDescent="0.25">
      <c r="A156" s="71" t="s">
        <v>116</v>
      </c>
      <c r="B156" s="95">
        <f t="shared" ref="B156:H156" si="38">SUM(B148:B155)</f>
        <v>451</v>
      </c>
      <c r="C156" s="95">
        <f t="shared" si="38"/>
        <v>294</v>
      </c>
      <c r="D156" s="95">
        <f t="shared" si="38"/>
        <v>344</v>
      </c>
      <c r="E156" s="95">
        <f t="shared" si="38"/>
        <v>721</v>
      </c>
      <c r="F156" s="95">
        <f t="shared" si="38"/>
        <v>1355</v>
      </c>
      <c r="G156" s="95">
        <f t="shared" si="38"/>
        <v>1295</v>
      </c>
      <c r="H156" s="95">
        <f t="shared" si="38"/>
        <v>1126</v>
      </c>
    </row>
    <row r="157" spans="1:8" x14ac:dyDescent="0.25">
      <c r="A157" s="110" t="s">
        <v>123</v>
      </c>
      <c r="B157" s="59"/>
      <c r="C157" s="59"/>
      <c r="D157" s="59"/>
      <c r="E157" s="59"/>
      <c r="F157" s="59"/>
      <c r="G157" s="59"/>
      <c r="H157" s="59"/>
    </row>
    <row r="158" spans="1:8" x14ac:dyDescent="0.25">
      <c r="A158" s="100" t="s">
        <v>117</v>
      </c>
      <c r="B158" s="151">
        <v>19</v>
      </c>
      <c r="C158" s="151">
        <v>31</v>
      </c>
      <c r="D158" s="151">
        <v>22</v>
      </c>
      <c r="E158" s="80">
        <v>28</v>
      </c>
      <c r="F158" s="80">
        <v>51</v>
      </c>
      <c r="G158" s="80">
        <v>57</v>
      </c>
      <c r="H158" s="80">
        <v>36</v>
      </c>
    </row>
    <row r="159" spans="1:8" ht="30" x14ac:dyDescent="0.25">
      <c r="A159" s="42" t="s">
        <v>124</v>
      </c>
      <c r="B159" s="40">
        <v>30</v>
      </c>
      <c r="C159" s="40">
        <v>116</v>
      </c>
      <c r="D159" s="40">
        <v>63</v>
      </c>
      <c r="E159" s="40">
        <v>74</v>
      </c>
      <c r="F159" s="40">
        <v>94</v>
      </c>
      <c r="G159" s="40">
        <v>23</v>
      </c>
      <c r="H159" s="40">
        <v>97</v>
      </c>
    </row>
    <row r="160" spans="1:8" x14ac:dyDescent="0.25">
      <c r="A160" s="100" t="s">
        <v>125</v>
      </c>
      <c r="B160" s="99">
        <v>39</v>
      </c>
      <c r="C160" s="99">
        <v>488</v>
      </c>
      <c r="D160" s="99">
        <v>489</v>
      </c>
      <c r="E160" s="99">
        <v>635</v>
      </c>
      <c r="F160" s="99">
        <v>475</v>
      </c>
      <c r="G160" s="99">
        <v>223</v>
      </c>
      <c r="H160" s="99">
        <v>73</v>
      </c>
    </row>
    <row r="161" spans="1:8" x14ac:dyDescent="0.25">
      <c r="A161" s="42" t="s">
        <v>119</v>
      </c>
      <c r="B161" s="40"/>
      <c r="C161" s="40"/>
      <c r="D161" s="40"/>
      <c r="E161" s="40">
        <v>1</v>
      </c>
      <c r="F161" s="40">
        <v>277</v>
      </c>
      <c r="G161" s="40">
        <v>39</v>
      </c>
      <c r="H161" s="40">
        <v>41</v>
      </c>
    </row>
    <row r="162" spans="1:8" x14ac:dyDescent="0.25">
      <c r="A162" s="100" t="s">
        <v>126</v>
      </c>
      <c r="B162" s="99">
        <v>13</v>
      </c>
      <c r="C162" s="99">
        <v>12</v>
      </c>
      <c r="D162" s="99">
        <v>8</v>
      </c>
      <c r="E162" s="99">
        <v>24</v>
      </c>
      <c r="F162" s="99">
        <v>514</v>
      </c>
      <c r="G162" s="99">
        <v>118</v>
      </c>
      <c r="H162" s="99">
        <v>1064</v>
      </c>
    </row>
    <row r="163" spans="1:8" ht="30" x14ac:dyDescent="0.25">
      <c r="A163" s="42" t="s">
        <v>127</v>
      </c>
      <c r="B163" s="40">
        <v>573</v>
      </c>
      <c r="C163" s="40">
        <v>578</v>
      </c>
      <c r="D163" s="40">
        <v>620</v>
      </c>
      <c r="E163" s="40">
        <v>641</v>
      </c>
      <c r="F163" s="40">
        <v>328</v>
      </c>
      <c r="G163" s="40">
        <v>518</v>
      </c>
      <c r="H163" s="40">
        <v>2292</v>
      </c>
    </row>
    <row r="164" spans="1:8" x14ac:dyDescent="0.25">
      <c r="A164" s="100" t="s">
        <v>128</v>
      </c>
      <c r="B164" s="99">
        <v>10</v>
      </c>
      <c r="C164" s="99">
        <v>80</v>
      </c>
      <c r="D164" s="99">
        <v>35</v>
      </c>
      <c r="E164" s="99">
        <v>51</v>
      </c>
      <c r="F164" s="99">
        <v>103</v>
      </c>
      <c r="G164" s="99">
        <v>45</v>
      </c>
      <c r="H164" s="99">
        <v>96</v>
      </c>
    </row>
    <row r="165" spans="1:8" x14ac:dyDescent="0.25">
      <c r="A165" s="42" t="s">
        <v>129</v>
      </c>
      <c r="B165" s="40">
        <v>0</v>
      </c>
      <c r="C165" s="40">
        <v>0</v>
      </c>
      <c r="D165" s="40">
        <v>74</v>
      </c>
      <c r="E165" s="40">
        <v>74</v>
      </c>
      <c r="F165" s="40">
        <v>3</v>
      </c>
      <c r="G165" s="40">
        <v>34</v>
      </c>
      <c r="H165" s="40">
        <v>0</v>
      </c>
    </row>
    <row r="166" spans="1:8" x14ac:dyDescent="0.25">
      <c r="A166" s="100" t="s">
        <v>121</v>
      </c>
      <c r="B166" s="99"/>
      <c r="C166" s="99"/>
      <c r="D166" s="99"/>
      <c r="E166" s="99"/>
      <c r="F166" s="99"/>
      <c r="G166" s="99">
        <v>54</v>
      </c>
      <c r="H166" s="99">
        <v>55</v>
      </c>
    </row>
    <row r="167" spans="1:8" x14ac:dyDescent="0.25">
      <c r="A167" s="42" t="s">
        <v>130</v>
      </c>
      <c r="B167" s="40">
        <v>13</v>
      </c>
      <c r="C167" s="40">
        <v>14</v>
      </c>
      <c r="D167" s="40">
        <v>15</v>
      </c>
      <c r="E167" s="40">
        <v>12</v>
      </c>
      <c r="F167" s="40">
        <v>147</v>
      </c>
      <c r="G167" s="40">
        <v>13</v>
      </c>
      <c r="H167" s="40">
        <v>12</v>
      </c>
    </row>
    <row r="168" spans="1:8" x14ac:dyDescent="0.25">
      <c r="A168" s="71" t="s">
        <v>123</v>
      </c>
      <c r="B168" s="95">
        <f t="shared" ref="B168:H168" si="39">SUM(B158:B167)</f>
        <v>697</v>
      </c>
      <c r="C168" s="95">
        <f t="shared" si="39"/>
        <v>1319</v>
      </c>
      <c r="D168" s="95">
        <f t="shared" si="39"/>
        <v>1326</v>
      </c>
      <c r="E168" s="95">
        <f t="shared" si="39"/>
        <v>1540</v>
      </c>
      <c r="F168" s="95">
        <f t="shared" si="39"/>
        <v>1992</v>
      </c>
      <c r="G168" s="95">
        <f t="shared" si="39"/>
        <v>1124</v>
      </c>
      <c r="H168" s="95">
        <f t="shared" si="39"/>
        <v>3766</v>
      </c>
    </row>
    <row r="169" spans="1:8" x14ac:dyDescent="0.25">
      <c r="A169" s="35"/>
      <c r="B169" s="60"/>
      <c r="C169" s="60"/>
      <c r="D169" s="60"/>
      <c r="E169" s="60"/>
      <c r="F169" s="60"/>
      <c r="G169" s="60"/>
      <c r="H169" s="60"/>
    </row>
    <row r="170" spans="1:8" x14ac:dyDescent="0.25">
      <c r="A170" s="71" t="s">
        <v>131</v>
      </c>
      <c r="B170" s="102">
        <f>B156+B168</f>
        <v>1148</v>
      </c>
      <c r="C170" s="102">
        <f>C156+C168</f>
        <v>1613</v>
      </c>
      <c r="D170" s="102">
        <f>D156+D168</f>
        <v>1670</v>
      </c>
      <c r="E170" s="102">
        <f>E156+E168</f>
        <v>2261</v>
      </c>
      <c r="F170" s="102">
        <f>F156+F168</f>
        <v>3347</v>
      </c>
      <c r="G170" s="102">
        <f>G168+G156</f>
        <v>2419</v>
      </c>
      <c r="H170" s="102">
        <f>H168+H156</f>
        <v>4892</v>
      </c>
    </row>
    <row r="171" spans="1:8" x14ac:dyDescent="0.25">
      <c r="A171" s="61"/>
      <c r="B171" s="142"/>
      <c r="C171" s="142"/>
      <c r="D171" s="142"/>
      <c r="E171" s="60"/>
      <c r="F171" s="60"/>
      <c r="G171" s="60"/>
      <c r="H171" s="60"/>
    </row>
    <row r="172" spans="1:8" x14ac:dyDescent="0.25">
      <c r="A172" s="71" t="s">
        <v>132</v>
      </c>
      <c r="B172" s="95">
        <f t="shared" ref="B172:H172" si="40">B170+B144</f>
        <v>78606</v>
      </c>
      <c r="C172" s="95">
        <f t="shared" si="40"/>
        <v>79028</v>
      </c>
      <c r="D172" s="95">
        <f t="shared" si="40"/>
        <v>79104</v>
      </c>
      <c r="E172" s="95">
        <f t="shared" si="40"/>
        <v>80101</v>
      </c>
      <c r="F172" s="95">
        <f t="shared" si="40"/>
        <v>58112</v>
      </c>
      <c r="G172" s="95">
        <f t="shared" si="40"/>
        <v>68635</v>
      </c>
      <c r="H172" s="95">
        <f t="shared" si="40"/>
        <v>72434</v>
      </c>
    </row>
  </sheetData>
  <mergeCells count="1">
    <mergeCell ref="A5:B5"/>
  </mergeCells>
  <pageMargins left="0.7" right="0.7" top="0.75" bottom="0.75" header="0.3" footer="0.3"/>
  <pageSetup paperSize="9" orientation="portrait" r:id="rId1"/>
  <ignoredErrors>
    <ignoredError sqref="M9:R9 M10:R10 M11:R11 M12:R1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67"/>
  <sheetViews>
    <sheetView zoomScale="87" zoomScaleNormal="87" workbookViewId="0">
      <selection activeCell="A13" sqref="A13"/>
    </sheetView>
  </sheetViews>
  <sheetFormatPr defaultColWidth="62" defaultRowHeight="15" x14ac:dyDescent="0.25"/>
  <cols>
    <col min="1" max="1" width="93.42578125" style="6" bestFit="1" customWidth="1"/>
    <col min="2" max="2" width="86.7109375" style="6" hidden="1" customWidth="1"/>
    <col min="3" max="3" width="14.5703125" style="6" bestFit="1" customWidth="1"/>
    <col min="4" max="4" width="10.7109375" style="6" bestFit="1" customWidth="1"/>
    <col min="5" max="5" width="11" style="6" bestFit="1" customWidth="1"/>
    <col min="6" max="6" width="10.7109375" style="6" bestFit="1" customWidth="1"/>
    <col min="7" max="7" width="11.7109375" style="6" bestFit="1" customWidth="1"/>
    <col min="8" max="8" width="10.7109375" style="6" bestFit="1" customWidth="1"/>
    <col min="9" max="9" width="10.28515625" style="6" bestFit="1" customWidth="1"/>
    <col min="10" max="10" width="12.28515625" style="6" customWidth="1"/>
    <col min="11" max="11" width="31.42578125" style="6" bestFit="1" customWidth="1"/>
    <col min="12" max="12" width="25.140625" style="6" hidden="1" customWidth="1"/>
    <col min="13" max="19" width="9.85546875" style="6" bestFit="1" customWidth="1"/>
    <col min="20" max="20" width="14" style="7" customWidth="1"/>
    <col min="21" max="16384" width="62" style="6"/>
  </cols>
  <sheetData>
    <row r="1" spans="1:22" ht="26.25" x14ac:dyDescent="0.4">
      <c r="A1" s="62" t="s">
        <v>362</v>
      </c>
      <c r="B1" s="171"/>
      <c r="C1" s="171"/>
      <c r="D1" s="171"/>
    </row>
    <row r="5" spans="1:22" ht="21" x14ac:dyDescent="0.35">
      <c r="A5" s="304" t="s">
        <v>269</v>
      </c>
      <c r="B5" s="305"/>
      <c r="C5" s="305"/>
    </row>
    <row r="6" spans="1:22" x14ac:dyDescent="0.25">
      <c r="A6" s="185"/>
      <c r="B6" s="185"/>
      <c r="C6" s="64">
        <v>2010</v>
      </c>
      <c r="D6" s="64">
        <v>2011</v>
      </c>
      <c r="E6" s="64">
        <v>2012</v>
      </c>
      <c r="F6" s="64">
        <v>2013</v>
      </c>
      <c r="G6" s="64">
        <v>2014</v>
      </c>
      <c r="H6" s="64">
        <v>2015</v>
      </c>
      <c r="I6" s="64">
        <v>2016</v>
      </c>
      <c r="K6" s="63"/>
      <c r="L6" s="63"/>
      <c r="M6" s="64">
        <v>2010</v>
      </c>
      <c r="N6" s="64">
        <v>2011</v>
      </c>
      <c r="O6" s="64">
        <v>2012</v>
      </c>
      <c r="P6" s="64">
        <v>2013</v>
      </c>
      <c r="Q6" s="64">
        <v>2014</v>
      </c>
      <c r="R6" s="64">
        <v>2015</v>
      </c>
      <c r="S6" s="64">
        <v>2016</v>
      </c>
    </row>
    <row r="7" spans="1:22" x14ac:dyDescent="0.25">
      <c r="A7" s="185"/>
      <c r="B7" s="185"/>
      <c r="C7" s="65" t="s">
        <v>3</v>
      </c>
      <c r="D7" s="65" t="s">
        <v>3</v>
      </c>
      <c r="E7" s="65" t="s">
        <v>3</v>
      </c>
      <c r="F7" s="65" t="s">
        <v>3</v>
      </c>
      <c r="G7" s="65" t="s">
        <v>3</v>
      </c>
      <c r="H7" s="65" t="s">
        <v>3</v>
      </c>
      <c r="I7" s="65" t="s">
        <v>3</v>
      </c>
      <c r="K7" s="63"/>
      <c r="L7" s="63"/>
      <c r="M7" s="65" t="s">
        <v>3</v>
      </c>
      <c r="N7" s="65" t="s">
        <v>3</v>
      </c>
      <c r="O7" s="65" t="s">
        <v>3</v>
      </c>
      <c r="P7" s="65" t="s">
        <v>3</v>
      </c>
      <c r="Q7" s="65" t="s">
        <v>3</v>
      </c>
      <c r="R7" s="65" t="s">
        <v>3</v>
      </c>
      <c r="S7" s="65" t="s">
        <v>3</v>
      </c>
    </row>
    <row r="8" spans="1:22" x14ac:dyDescent="0.25">
      <c r="A8" s="11"/>
      <c r="B8" s="11"/>
      <c r="C8" s="11"/>
      <c r="D8" s="11"/>
      <c r="E8" s="11"/>
      <c r="F8" s="11"/>
      <c r="G8" s="11"/>
      <c r="H8" s="11"/>
      <c r="I8" s="11"/>
      <c r="K8" s="1" t="s">
        <v>346</v>
      </c>
      <c r="L8" s="6" t="s">
        <v>254</v>
      </c>
      <c r="M8" s="137">
        <f t="shared" ref="M8:S8" si="0">C13</f>
        <v>8234</v>
      </c>
      <c r="N8" s="137">
        <f t="shared" si="0"/>
        <v>6697</v>
      </c>
      <c r="O8" s="137">
        <f t="shared" si="0"/>
        <v>9414</v>
      </c>
      <c r="P8" s="137">
        <f t="shared" si="0"/>
        <v>10762</v>
      </c>
      <c r="Q8" s="137">
        <f t="shared" si="0"/>
        <v>12378.57661</v>
      </c>
      <c r="R8" s="137">
        <f t="shared" si="0"/>
        <v>15708</v>
      </c>
      <c r="S8" s="137">
        <f t="shared" si="0"/>
        <v>22571</v>
      </c>
    </row>
    <row r="9" spans="1:22" x14ac:dyDescent="0.25">
      <c r="A9" s="78" t="s">
        <v>0</v>
      </c>
      <c r="B9" s="193" t="s">
        <v>6</v>
      </c>
      <c r="C9" s="194">
        <v>8194</v>
      </c>
      <c r="D9" s="194">
        <v>6649</v>
      </c>
      <c r="E9" s="78">
        <v>9399</v>
      </c>
      <c r="F9" s="78">
        <v>10711</v>
      </c>
      <c r="G9" s="195">
        <v>11802</v>
      </c>
      <c r="H9" s="113">
        <v>15486</v>
      </c>
      <c r="I9" s="195">
        <v>22343</v>
      </c>
      <c r="K9" s="164" t="s">
        <v>229</v>
      </c>
      <c r="L9" s="90" t="s">
        <v>229</v>
      </c>
      <c r="M9" s="165">
        <f t="shared" ref="M9:S9" si="1">C13+C22-C17</f>
        <v>1406</v>
      </c>
      <c r="N9" s="165">
        <f t="shared" si="1"/>
        <v>492</v>
      </c>
      <c r="O9" s="165">
        <f t="shared" si="1"/>
        <v>3654</v>
      </c>
      <c r="P9" s="165">
        <f t="shared" si="1"/>
        <v>3518</v>
      </c>
      <c r="Q9" s="165">
        <f t="shared" si="1"/>
        <v>2325.2539300000062</v>
      </c>
      <c r="R9" s="165">
        <f t="shared" si="1"/>
        <v>4724</v>
      </c>
      <c r="S9" s="165">
        <f t="shared" si="1"/>
        <v>7303</v>
      </c>
    </row>
    <row r="10" spans="1:22" x14ac:dyDescent="0.25">
      <c r="A10" s="6" t="s">
        <v>5</v>
      </c>
      <c r="B10" s="173"/>
      <c r="C10" s="172">
        <v>0</v>
      </c>
      <c r="D10" s="172">
        <v>0</v>
      </c>
      <c r="E10" s="172">
        <v>0</v>
      </c>
      <c r="F10" s="172">
        <v>0</v>
      </c>
      <c r="G10" s="172">
        <v>0</v>
      </c>
      <c r="H10" s="172">
        <v>8</v>
      </c>
      <c r="I10" s="172">
        <v>0</v>
      </c>
      <c r="K10" s="117" t="s">
        <v>230</v>
      </c>
      <c r="L10" s="208" t="s">
        <v>243</v>
      </c>
      <c r="M10" s="119">
        <f t="shared" ref="M10:S10" si="2">M9/M8</f>
        <v>0.17075540442069467</v>
      </c>
      <c r="N10" s="119">
        <f t="shared" si="2"/>
        <v>7.3465730924294453E-2</v>
      </c>
      <c r="O10" s="119">
        <f t="shared" si="2"/>
        <v>0.3881453154875717</v>
      </c>
      <c r="P10" s="119">
        <f t="shared" si="2"/>
        <v>0.32689091246980118</v>
      </c>
      <c r="Q10" s="119">
        <f t="shared" si="2"/>
        <v>0.18784501669776443</v>
      </c>
      <c r="R10" s="119">
        <f t="shared" si="2"/>
        <v>0.30073847720906544</v>
      </c>
      <c r="S10" s="119">
        <f t="shared" si="2"/>
        <v>0.32355677639448849</v>
      </c>
    </row>
    <row r="11" spans="1:22" x14ac:dyDescent="0.25">
      <c r="A11" s="78" t="s">
        <v>1</v>
      </c>
      <c r="B11" s="193" t="s">
        <v>8</v>
      </c>
      <c r="C11" s="194">
        <v>36</v>
      </c>
      <c r="D11" s="194">
        <v>48</v>
      </c>
      <c r="E11" s="194">
        <v>15</v>
      </c>
      <c r="F11" s="194">
        <v>39</v>
      </c>
      <c r="G11" s="196">
        <v>402.57660999999996</v>
      </c>
      <c r="H11" s="194">
        <v>48</v>
      </c>
      <c r="I11" s="196">
        <v>48</v>
      </c>
      <c r="K11" s="164" t="s">
        <v>231</v>
      </c>
      <c r="L11" s="90" t="s">
        <v>244</v>
      </c>
      <c r="M11" s="165">
        <f t="shared" ref="M11:S11" si="3">C31</f>
        <v>109</v>
      </c>
      <c r="N11" s="165">
        <f t="shared" si="3"/>
        <v>209</v>
      </c>
      <c r="O11" s="165">
        <f t="shared" si="3"/>
        <v>538</v>
      </c>
      <c r="P11" s="165">
        <f t="shared" si="3"/>
        <v>712</v>
      </c>
      <c r="Q11" s="165">
        <f t="shared" si="3"/>
        <v>5661.0230640000045</v>
      </c>
      <c r="R11" s="165">
        <f t="shared" si="3"/>
        <v>1363</v>
      </c>
      <c r="S11" s="165">
        <f t="shared" si="3"/>
        <v>2411</v>
      </c>
    </row>
    <row r="12" spans="1:22" x14ac:dyDescent="0.25">
      <c r="A12" s="6" t="s">
        <v>2</v>
      </c>
      <c r="B12" s="175" t="s">
        <v>9</v>
      </c>
      <c r="C12" s="176">
        <v>4</v>
      </c>
      <c r="D12" s="175"/>
      <c r="F12" s="6">
        <v>12</v>
      </c>
      <c r="G12" s="137">
        <v>174</v>
      </c>
      <c r="H12" s="16">
        <v>166</v>
      </c>
      <c r="I12" s="174">
        <v>180</v>
      </c>
      <c r="K12" s="117" t="s">
        <v>232</v>
      </c>
      <c r="L12" s="120" t="s">
        <v>245</v>
      </c>
      <c r="M12" s="119">
        <f t="shared" ref="M12:S12" si="4">M11/M8</f>
        <v>1.3237794510565946E-2</v>
      </c>
      <c r="N12" s="119">
        <f t="shared" si="4"/>
        <v>3.1208003583694192E-2</v>
      </c>
      <c r="O12" s="119">
        <f t="shared" si="4"/>
        <v>5.7148927129806668E-2</v>
      </c>
      <c r="P12" s="119">
        <f t="shared" si="4"/>
        <v>6.6158706560118935E-2</v>
      </c>
      <c r="Q12" s="119">
        <f t="shared" si="4"/>
        <v>0.45732423382400544</v>
      </c>
      <c r="R12" s="119">
        <f t="shared" si="4"/>
        <v>8.6771072065189706E-2</v>
      </c>
      <c r="S12" s="119">
        <f t="shared" si="4"/>
        <v>0.10681848389526384</v>
      </c>
    </row>
    <row r="13" spans="1:22" s="17" customFormat="1" x14ac:dyDescent="0.25">
      <c r="A13" s="66" t="s">
        <v>4</v>
      </c>
      <c r="B13" s="66" t="s">
        <v>10</v>
      </c>
      <c r="C13" s="186">
        <f t="shared" ref="C13:I13" si="5">SUM(C9+C10+C11+C12)</f>
        <v>8234</v>
      </c>
      <c r="D13" s="186">
        <f t="shared" si="5"/>
        <v>6697</v>
      </c>
      <c r="E13" s="186">
        <f t="shared" si="5"/>
        <v>9414</v>
      </c>
      <c r="F13" s="186">
        <f t="shared" si="5"/>
        <v>10762</v>
      </c>
      <c r="G13" s="186">
        <f t="shared" si="5"/>
        <v>12378.57661</v>
      </c>
      <c r="H13" s="186">
        <f t="shared" si="5"/>
        <v>15708</v>
      </c>
      <c r="I13" s="186">
        <f t="shared" si="5"/>
        <v>22571</v>
      </c>
      <c r="K13" s="204" t="s">
        <v>242</v>
      </c>
      <c r="L13" s="90" t="s">
        <v>246</v>
      </c>
      <c r="M13" s="166">
        <f t="shared" ref="M13:S13" si="6">C110</f>
        <v>27611</v>
      </c>
      <c r="N13" s="166">
        <f t="shared" si="6"/>
        <v>27526</v>
      </c>
      <c r="O13" s="166">
        <f t="shared" si="6"/>
        <v>36072</v>
      </c>
      <c r="P13" s="166">
        <f t="shared" si="6"/>
        <v>36899</v>
      </c>
      <c r="Q13" s="166">
        <f t="shared" si="6"/>
        <v>28691</v>
      </c>
      <c r="R13" s="166">
        <f t="shared" si="6"/>
        <v>31709</v>
      </c>
      <c r="S13" s="166">
        <f t="shared" si="6"/>
        <v>39239</v>
      </c>
      <c r="T13" s="7"/>
      <c r="U13" s="6"/>
      <c r="V13" s="6"/>
    </row>
    <row r="14" spans="1:22" x14ac:dyDescent="0.25">
      <c r="A14" s="197" t="s">
        <v>184</v>
      </c>
      <c r="B14" s="197" t="s">
        <v>207</v>
      </c>
      <c r="C14" s="198">
        <v>-293</v>
      </c>
      <c r="D14" s="198">
        <v>-324</v>
      </c>
      <c r="E14" s="198">
        <v>-198</v>
      </c>
      <c r="F14" s="198">
        <v>-228</v>
      </c>
      <c r="G14" s="198">
        <v>-135.85702999999998</v>
      </c>
      <c r="H14" s="198">
        <v>-114</v>
      </c>
      <c r="I14" s="198">
        <v>-124</v>
      </c>
      <c r="K14" s="179" t="s">
        <v>86</v>
      </c>
      <c r="L14" s="18" t="s">
        <v>135</v>
      </c>
      <c r="M14" s="19">
        <f t="shared" ref="M14:S14" si="7">C102</f>
        <v>8930</v>
      </c>
      <c r="N14" s="19">
        <f t="shared" si="7"/>
        <v>8966</v>
      </c>
      <c r="O14" s="19">
        <f t="shared" si="7"/>
        <v>14589</v>
      </c>
      <c r="P14" s="19">
        <f t="shared" si="7"/>
        <v>12367</v>
      </c>
      <c r="Q14" s="19">
        <f t="shared" si="7"/>
        <v>4674</v>
      </c>
      <c r="R14" s="19">
        <f t="shared" si="7"/>
        <v>6206</v>
      </c>
      <c r="S14" s="19">
        <f t="shared" si="7"/>
        <v>11087</v>
      </c>
    </row>
    <row r="15" spans="1:22" x14ac:dyDescent="0.25">
      <c r="A15" s="177" t="s">
        <v>185</v>
      </c>
      <c r="B15" s="177" t="s">
        <v>208</v>
      </c>
      <c r="C15" s="178">
        <v>-1994</v>
      </c>
      <c r="D15" s="178">
        <v>-985</v>
      </c>
      <c r="E15" s="178">
        <v>-1371</v>
      </c>
      <c r="F15" s="178">
        <v>-2698</v>
      </c>
      <c r="G15" s="178">
        <v>-2375.5109199999979</v>
      </c>
      <c r="H15" s="178">
        <v>-4033</v>
      </c>
      <c r="I15" s="178">
        <v>-4269</v>
      </c>
      <c r="K15" s="209" t="s">
        <v>93</v>
      </c>
      <c r="L15" s="168" t="s">
        <v>141</v>
      </c>
      <c r="M15" s="169">
        <f t="shared" ref="M15:S15" si="8">C113</f>
        <v>684</v>
      </c>
      <c r="N15" s="169">
        <f t="shared" si="8"/>
        <v>926</v>
      </c>
      <c r="O15" s="169">
        <f t="shared" si="8"/>
        <v>111</v>
      </c>
      <c r="P15" s="169">
        <f t="shared" si="8"/>
        <v>778</v>
      </c>
      <c r="Q15" s="169">
        <f t="shared" si="8"/>
        <v>307</v>
      </c>
      <c r="R15" s="169">
        <f t="shared" si="8"/>
        <v>821</v>
      </c>
      <c r="S15" s="169">
        <f t="shared" si="8"/>
        <v>627</v>
      </c>
    </row>
    <row r="16" spans="1:22" x14ac:dyDescent="0.25">
      <c r="A16" s="197" t="s">
        <v>186</v>
      </c>
      <c r="B16" s="197" t="s">
        <v>209</v>
      </c>
      <c r="C16" s="198">
        <v>-3628</v>
      </c>
      <c r="D16" s="198">
        <v>-3626</v>
      </c>
      <c r="E16" s="198">
        <v>-4125</v>
      </c>
      <c r="F16" s="198">
        <v>-4674</v>
      </c>
      <c r="G16" s="198">
        <v>-4711</v>
      </c>
      <c r="H16" s="198">
        <v>-4326</v>
      </c>
      <c r="I16" s="198">
        <v>-5325</v>
      </c>
      <c r="K16" s="179" t="s">
        <v>233</v>
      </c>
      <c r="L16" s="6" t="s">
        <v>257</v>
      </c>
      <c r="M16" s="19">
        <f t="shared" ref="M16:S16" si="9">C108</f>
        <v>0</v>
      </c>
      <c r="N16" s="19">
        <f t="shared" si="9"/>
        <v>0</v>
      </c>
      <c r="O16" s="19">
        <f t="shared" si="9"/>
        <v>2569</v>
      </c>
      <c r="P16" s="19">
        <f t="shared" si="9"/>
        <v>4553</v>
      </c>
      <c r="Q16" s="19">
        <f t="shared" si="9"/>
        <v>3278</v>
      </c>
      <c r="R16" s="19">
        <f t="shared" si="9"/>
        <v>4543</v>
      </c>
      <c r="S16" s="19">
        <f t="shared" si="9"/>
        <v>7065</v>
      </c>
    </row>
    <row r="17" spans="1:19" x14ac:dyDescent="0.25">
      <c r="A17" s="177" t="s">
        <v>187</v>
      </c>
      <c r="B17" s="177" t="s">
        <v>210</v>
      </c>
      <c r="C17" s="178">
        <v>-1210</v>
      </c>
      <c r="D17" s="178">
        <v>-130</v>
      </c>
      <c r="E17" s="178">
        <v>-2494</v>
      </c>
      <c r="F17" s="178">
        <v>-2622</v>
      </c>
      <c r="G17" s="178">
        <v>-1902.9348300000004</v>
      </c>
      <c r="H17" s="178">
        <v>-3460</v>
      </c>
      <c r="I17" s="178">
        <v>-4841</v>
      </c>
      <c r="K17" s="204" t="s">
        <v>234</v>
      </c>
      <c r="L17" s="90" t="s">
        <v>247</v>
      </c>
      <c r="M17" s="170">
        <f t="shared" ref="M17:S17" si="10">C120</f>
        <v>3229</v>
      </c>
      <c r="N17" s="170">
        <f t="shared" si="10"/>
        <v>3615</v>
      </c>
      <c r="O17" s="170">
        <f t="shared" si="10"/>
        <v>2994</v>
      </c>
      <c r="P17" s="170">
        <f t="shared" si="10"/>
        <v>3107</v>
      </c>
      <c r="Q17" s="170">
        <f t="shared" si="10"/>
        <v>4050</v>
      </c>
      <c r="R17" s="170">
        <f t="shared" si="10"/>
        <v>6056</v>
      </c>
      <c r="S17" s="170">
        <f t="shared" si="10"/>
        <v>6456</v>
      </c>
    </row>
    <row r="18" spans="1:19" x14ac:dyDescent="0.25">
      <c r="A18" s="197" t="s">
        <v>188</v>
      </c>
      <c r="B18" s="197" t="s">
        <v>211</v>
      </c>
      <c r="C18" s="198">
        <v>-940</v>
      </c>
      <c r="D18" s="198">
        <v>-1525</v>
      </c>
      <c r="E18" s="198">
        <v>-1278</v>
      </c>
      <c r="F18" s="198">
        <v>-2149</v>
      </c>
      <c r="G18" s="198">
        <v>-4716.6890499999972</v>
      </c>
      <c r="H18" s="198">
        <v>-7459</v>
      </c>
      <c r="I18" s="198">
        <v>-13559</v>
      </c>
      <c r="K18" s="179" t="s">
        <v>96</v>
      </c>
      <c r="L18" s="180" t="s">
        <v>287</v>
      </c>
      <c r="M18" s="19">
        <f t="shared" ref="M18:S18" si="11">C114</f>
        <v>1805</v>
      </c>
      <c r="N18" s="19">
        <f t="shared" si="11"/>
        <v>2065</v>
      </c>
      <c r="O18" s="19">
        <f t="shared" si="11"/>
        <v>909</v>
      </c>
      <c r="P18" s="19">
        <f t="shared" si="11"/>
        <v>867</v>
      </c>
      <c r="Q18" s="19">
        <f t="shared" si="11"/>
        <v>1591</v>
      </c>
      <c r="R18" s="19">
        <f t="shared" si="11"/>
        <v>1999</v>
      </c>
      <c r="S18" s="19">
        <f t="shared" si="11"/>
        <v>1184</v>
      </c>
    </row>
    <row r="19" spans="1:19" x14ac:dyDescent="0.25">
      <c r="A19" s="177" t="s">
        <v>189</v>
      </c>
      <c r="B19" s="177" t="s">
        <v>212</v>
      </c>
      <c r="C19" s="178">
        <v>112</v>
      </c>
      <c r="D19" s="178">
        <v>225</v>
      </c>
      <c r="E19" s="178">
        <v>10</v>
      </c>
      <c r="F19" s="178">
        <v>661</v>
      </c>
      <c r="G19" s="178">
        <v>-483.63201000000004</v>
      </c>
      <c r="H19" s="178">
        <v>498</v>
      </c>
      <c r="I19" s="178">
        <v>-539</v>
      </c>
      <c r="J19" s="7"/>
      <c r="K19" s="209" t="s">
        <v>235</v>
      </c>
      <c r="L19" s="90" t="s">
        <v>288</v>
      </c>
      <c r="M19" s="170">
        <f t="shared" ref="M19:S19" si="12">C118</f>
        <v>168</v>
      </c>
      <c r="N19" s="170">
        <f t="shared" si="12"/>
        <v>223</v>
      </c>
      <c r="O19" s="170">
        <f t="shared" si="12"/>
        <v>126</v>
      </c>
      <c r="P19" s="170">
        <f t="shared" si="12"/>
        <v>46</v>
      </c>
      <c r="Q19" s="170">
        <f t="shared" si="12"/>
        <v>87</v>
      </c>
      <c r="R19" s="170">
        <f t="shared" si="12"/>
        <v>157</v>
      </c>
      <c r="S19" s="170">
        <f t="shared" si="12"/>
        <v>203</v>
      </c>
    </row>
    <row r="20" spans="1:19" x14ac:dyDescent="0.25">
      <c r="A20" s="197" t="s">
        <v>190</v>
      </c>
      <c r="B20" s="197" t="s">
        <v>213</v>
      </c>
      <c r="C20" s="198"/>
      <c r="D20" s="198">
        <v>124</v>
      </c>
      <c r="E20" s="198">
        <v>2058</v>
      </c>
      <c r="F20" s="198">
        <v>2035</v>
      </c>
      <c r="G20" s="198">
        <v>2511.3663300000003</v>
      </c>
      <c r="H20" s="198">
        <v>4675</v>
      </c>
      <c r="I20" s="198">
        <v>8754</v>
      </c>
      <c r="K20" s="181" t="s">
        <v>236</v>
      </c>
      <c r="L20" s="180" t="s">
        <v>250</v>
      </c>
      <c r="M20" s="19">
        <f t="shared" ref="M20:S20" si="13">C122</f>
        <v>7480</v>
      </c>
      <c r="N20" s="19">
        <f t="shared" si="13"/>
        <v>7480</v>
      </c>
      <c r="O20" s="19">
        <f t="shared" si="13"/>
        <v>0</v>
      </c>
      <c r="P20" s="19">
        <f t="shared" si="13"/>
        <v>0</v>
      </c>
      <c r="Q20" s="19">
        <f t="shared" si="13"/>
        <v>9816</v>
      </c>
      <c r="R20" s="19">
        <f t="shared" si="13"/>
        <v>9815.5970699999998</v>
      </c>
      <c r="S20" s="19">
        <f t="shared" si="13"/>
        <v>6470</v>
      </c>
    </row>
    <row r="21" spans="1:19" x14ac:dyDescent="0.25">
      <c r="A21" s="177" t="s">
        <v>191</v>
      </c>
      <c r="B21" s="177" t="s">
        <v>214</v>
      </c>
      <c r="C21" s="178">
        <v>-85</v>
      </c>
      <c r="D21" s="178">
        <v>-94</v>
      </c>
      <c r="E21" s="178">
        <v>-856</v>
      </c>
      <c r="F21" s="178">
        <v>-191</v>
      </c>
      <c r="G21" s="178">
        <v>-142</v>
      </c>
      <c r="H21" s="178">
        <v>-225</v>
      </c>
      <c r="I21" s="178">
        <v>-206</v>
      </c>
      <c r="K21" s="212" t="s">
        <v>103</v>
      </c>
      <c r="L21" s="210" t="s">
        <v>289</v>
      </c>
      <c r="M21" s="170">
        <f t="shared" ref="M21:S21" si="14">C124</f>
        <v>38320</v>
      </c>
      <c r="N21" s="170">
        <f t="shared" si="14"/>
        <v>38621</v>
      </c>
      <c r="O21" s="170">
        <f t="shared" si="14"/>
        <v>39066</v>
      </c>
      <c r="P21" s="170">
        <f t="shared" si="14"/>
        <v>40006</v>
      </c>
      <c r="Q21" s="170">
        <f t="shared" si="14"/>
        <v>42557</v>
      </c>
      <c r="R21" s="170">
        <f t="shared" si="14"/>
        <v>47580.597070000003</v>
      </c>
      <c r="S21" s="170">
        <f t="shared" si="14"/>
        <v>52165</v>
      </c>
    </row>
    <row r="22" spans="1:19" x14ac:dyDescent="0.25">
      <c r="A22" s="187" t="s">
        <v>192</v>
      </c>
      <c r="B22" s="187" t="s">
        <v>215</v>
      </c>
      <c r="C22" s="188">
        <f t="shared" ref="C22:I22" si="15">C14+C15+C16+C17+C18+C19+C20+C21</f>
        <v>-8038</v>
      </c>
      <c r="D22" s="188">
        <f t="shared" si="15"/>
        <v>-6335</v>
      </c>
      <c r="E22" s="188">
        <f t="shared" si="15"/>
        <v>-8254</v>
      </c>
      <c r="F22" s="188">
        <f t="shared" si="15"/>
        <v>-9866</v>
      </c>
      <c r="G22" s="188">
        <f t="shared" si="15"/>
        <v>-11956.257509999994</v>
      </c>
      <c r="H22" s="188">
        <f t="shared" si="15"/>
        <v>-14444</v>
      </c>
      <c r="I22" s="188">
        <f t="shared" si="15"/>
        <v>-20109</v>
      </c>
      <c r="K22" s="181" t="s">
        <v>105</v>
      </c>
      <c r="L22" s="180" t="s">
        <v>153</v>
      </c>
      <c r="M22" s="19">
        <f t="shared" ref="M22:S22" si="16">C140</f>
        <v>35303</v>
      </c>
      <c r="N22" s="19">
        <f t="shared" si="16"/>
        <v>35491</v>
      </c>
      <c r="O22" s="19">
        <f t="shared" si="16"/>
        <v>35946</v>
      </c>
      <c r="P22" s="19">
        <f t="shared" si="16"/>
        <v>36551</v>
      </c>
      <c r="Q22" s="19">
        <f t="shared" si="16"/>
        <v>38190</v>
      </c>
      <c r="R22" s="19">
        <f t="shared" si="16"/>
        <v>39652</v>
      </c>
      <c r="S22" s="19">
        <f t="shared" si="16"/>
        <v>43029</v>
      </c>
    </row>
    <row r="23" spans="1:19" x14ac:dyDescent="0.25">
      <c r="A23" s="78"/>
      <c r="B23" s="78"/>
      <c r="C23" s="78"/>
      <c r="D23" s="78"/>
      <c r="E23" s="78"/>
      <c r="F23" s="78"/>
      <c r="G23" s="78"/>
      <c r="H23" s="78"/>
      <c r="I23" s="78"/>
      <c r="K23" s="211" t="s">
        <v>237</v>
      </c>
      <c r="L23" s="90" t="s">
        <v>252</v>
      </c>
      <c r="M23" s="170">
        <f t="shared" ref="M23:S23" si="17">C165</f>
        <v>3017</v>
      </c>
      <c r="N23" s="170">
        <f t="shared" si="17"/>
        <v>3130</v>
      </c>
      <c r="O23" s="170">
        <f t="shared" si="17"/>
        <v>3120</v>
      </c>
      <c r="P23" s="170">
        <f t="shared" si="17"/>
        <v>3455</v>
      </c>
      <c r="Q23" s="170">
        <f t="shared" si="17"/>
        <v>4367</v>
      </c>
      <c r="R23" s="170">
        <f t="shared" si="17"/>
        <v>7929</v>
      </c>
      <c r="S23" s="170">
        <f t="shared" si="17"/>
        <v>9136</v>
      </c>
    </row>
    <row r="24" spans="1:19" x14ac:dyDescent="0.25">
      <c r="A24" s="187" t="s">
        <v>322</v>
      </c>
      <c r="B24" s="187" t="s">
        <v>216</v>
      </c>
      <c r="C24" s="188">
        <f t="shared" ref="C24:I24" si="18">C13+C22</f>
        <v>196</v>
      </c>
      <c r="D24" s="188">
        <f t="shared" si="18"/>
        <v>362</v>
      </c>
      <c r="E24" s="188">
        <f t="shared" si="18"/>
        <v>1160</v>
      </c>
      <c r="F24" s="188">
        <f t="shared" si="18"/>
        <v>896</v>
      </c>
      <c r="G24" s="188">
        <f t="shared" si="18"/>
        <v>422.31910000000607</v>
      </c>
      <c r="H24" s="188">
        <f t="shared" si="18"/>
        <v>1264</v>
      </c>
      <c r="I24" s="188">
        <f t="shared" si="18"/>
        <v>2462</v>
      </c>
      <c r="K24" s="182" t="s">
        <v>238</v>
      </c>
      <c r="L24" s="23" t="s">
        <v>253</v>
      </c>
      <c r="M24" s="24">
        <f t="shared" ref="M24:S24" si="19">C146+C155+C154</f>
        <v>1064</v>
      </c>
      <c r="N24" s="24">
        <f t="shared" si="19"/>
        <v>1077</v>
      </c>
      <c r="O24" s="24">
        <f t="shared" si="19"/>
        <v>1086</v>
      </c>
      <c r="P24" s="24">
        <f t="shared" si="19"/>
        <v>1283</v>
      </c>
      <c r="Q24" s="24">
        <f t="shared" si="19"/>
        <v>1706</v>
      </c>
      <c r="R24" s="24">
        <f t="shared" si="19"/>
        <v>99</v>
      </c>
      <c r="S24" s="24">
        <f t="shared" si="19"/>
        <v>1617</v>
      </c>
    </row>
    <row r="25" spans="1:19" x14ac:dyDescent="0.25">
      <c r="A25" s="177" t="s">
        <v>194</v>
      </c>
      <c r="B25" s="177" t="s">
        <v>217</v>
      </c>
      <c r="C25" s="178">
        <v>-221</v>
      </c>
      <c r="D25" s="178">
        <v>-171</v>
      </c>
      <c r="E25" s="178">
        <v>-605</v>
      </c>
      <c r="F25" s="178">
        <v>-269</v>
      </c>
      <c r="G25" s="178">
        <v>-176.16803000000002</v>
      </c>
      <c r="H25" s="178">
        <v>-288</v>
      </c>
      <c r="I25" s="178">
        <v>-394</v>
      </c>
      <c r="K25" s="204" t="s">
        <v>290</v>
      </c>
      <c r="L25" s="124" t="s">
        <v>291</v>
      </c>
      <c r="M25" s="205">
        <f>M11/(F131)</f>
        <v>3.5064015955735702E-3</v>
      </c>
      <c r="N25" s="205">
        <f>N11/(G131)</f>
        <v>6.7232837933474876E-3</v>
      </c>
      <c r="O25" s="205">
        <f>O11/(H131)</f>
        <v>1.7306826224023675E-2</v>
      </c>
      <c r="P25" s="205">
        <f>(P11-99)/(F131)</f>
        <v>1.9719487872354113E-2</v>
      </c>
      <c r="Q25" s="205">
        <f>(Q11-239)/G131</f>
        <v>0.17442009470501205</v>
      </c>
      <c r="R25" s="205">
        <f>(R11)/(H131)</f>
        <v>4.3846104355658493E-2</v>
      </c>
      <c r="S25" s="205">
        <f>(S11)/(I131)</f>
        <v>7.459777227722772E-2</v>
      </c>
    </row>
    <row r="26" spans="1:19" x14ac:dyDescent="0.25">
      <c r="A26" s="197" t="s">
        <v>195</v>
      </c>
      <c r="B26" s="197" t="s">
        <v>218</v>
      </c>
      <c r="C26" s="198">
        <v>136</v>
      </c>
      <c r="D26" s="198">
        <v>42</v>
      </c>
      <c r="E26" s="198">
        <v>42</v>
      </c>
      <c r="F26" s="198">
        <v>145</v>
      </c>
      <c r="G26" s="198">
        <v>6014</v>
      </c>
      <c r="H26" s="113">
        <v>502</v>
      </c>
      <c r="I26" s="113">
        <v>575</v>
      </c>
      <c r="K26" s="204" t="s">
        <v>239</v>
      </c>
      <c r="L26" s="124" t="s">
        <v>255</v>
      </c>
      <c r="M26" s="126">
        <f t="shared" ref="M26:S26" si="20">M11/M22</f>
        <v>3.0875562983315864E-3</v>
      </c>
      <c r="N26" s="126">
        <f t="shared" si="20"/>
        <v>5.8888168831534755E-3</v>
      </c>
      <c r="O26" s="126">
        <f t="shared" si="20"/>
        <v>1.4966894786624382E-2</v>
      </c>
      <c r="P26" s="126">
        <f t="shared" si="20"/>
        <v>1.9479631200240759E-2</v>
      </c>
      <c r="Q26" s="126">
        <f t="shared" si="20"/>
        <v>0.14823312553024365</v>
      </c>
      <c r="R26" s="126">
        <f t="shared" si="20"/>
        <v>3.4374054272167859E-2</v>
      </c>
      <c r="S26" s="126">
        <f t="shared" si="20"/>
        <v>5.6031978433149734E-2</v>
      </c>
    </row>
    <row r="27" spans="1:19" x14ac:dyDescent="0.25">
      <c r="A27" s="66" t="s">
        <v>197</v>
      </c>
      <c r="B27" s="66" t="s">
        <v>219</v>
      </c>
      <c r="C27" s="68">
        <f t="shared" ref="C27:D27" si="21">SUM(C25:C26)</f>
        <v>-85</v>
      </c>
      <c r="D27" s="68">
        <f t="shared" si="21"/>
        <v>-129</v>
      </c>
      <c r="E27" s="68">
        <f>SUM(E25:E26)</f>
        <v>-563</v>
      </c>
      <c r="F27" s="68">
        <f t="shared" ref="F27:I27" si="22">SUM(F25:F26)</f>
        <v>-124</v>
      </c>
      <c r="G27" s="68">
        <f t="shared" si="22"/>
        <v>5837.8319700000002</v>
      </c>
      <c r="H27" s="68">
        <f t="shared" si="22"/>
        <v>214</v>
      </c>
      <c r="I27" s="68">
        <f t="shared" si="22"/>
        <v>181</v>
      </c>
      <c r="K27" s="204" t="s">
        <v>240</v>
      </c>
      <c r="L27" s="124" t="s">
        <v>256</v>
      </c>
      <c r="M27" s="126">
        <f t="shared" ref="M27:S27" si="23">M11/M21</f>
        <v>2.8444676409185802E-3</v>
      </c>
      <c r="N27" s="126">
        <f t="shared" si="23"/>
        <v>5.4115636570777554E-3</v>
      </c>
      <c r="O27" s="126">
        <f t="shared" si="23"/>
        <v>1.3771566067680336E-2</v>
      </c>
      <c r="P27" s="126">
        <f t="shared" si="23"/>
        <v>1.7797330400439935E-2</v>
      </c>
      <c r="Q27" s="126">
        <f t="shared" si="23"/>
        <v>0.13302213652278133</v>
      </c>
      <c r="R27" s="126">
        <f t="shared" si="23"/>
        <v>2.8646130648482E-2</v>
      </c>
      <c r="S27" s="126">
        <f t="shared" si="23"/>
        <v>4.6218729032876452E-2</v>
      </c>
    </row>
    <row r="28" spans="1:19" x14ac:dyDescent="0.25">
      <c r="A28" s="177"/>
      <c r="B28" s="177"/>
      <c r="C28" s="177"/>
      <c r="D28" s="177"/>
      <c r="E28" s="178"/>
      <c r="F28" s="178"/>
      <c r="G28" s="178"/>
      <c r="H28" s="58"/>
      <c r="I28" s="58"/>
      <c r="J28" s="86"/>
      <c r="K28" s="206" t="s">
        <v>241</v>
      </c>
      <c r="L28" s="128" t="s">
        <v>273</v>
      </c>
      <c r="M28" s="207">
        <f>M24/M22</f>
        <v>3.013908166444778E-2</v>
      </c>
      <c r="N28" s="207">
        <f>N24/N22</f>
        <v>3.0345721450508581E-2</v>
      </c>
      <c r="O28" s="207">
        <f>O24/O22</f>
        <v>3.0211984643632114E-2</v>
      </c>
      <c r="P28" s="207">
        <f t="shared" ref="P28:S28" si="24">P24/P22</f>
        <v>3.510163880605182E-2</v>
      </c>
      <c r="Q28" s="207">
        <f t="shared" si="24"/>
        <v>4.4671379942393299E-2</v>
      </c>
      <c r="R28" s="207">
        <f t="shared" si="24"/>
        <v>2.4967214768485827E-3</v>
      </c>
      <c r="S28" s="207">
        <f t="shared" si="24"/>
        <v>3.7579306979014154E-2</v>
      </c>
    </row>
    <row r="29" spans="1:19" x14ac:dyDescent="0.25">
      <c r="A29" s="187" t="s">
        <v>323</v>
      </c>
      <c r="B29" s="187" t="s">
        <v>219</v>
      </c>
      <c r="C29" s="188">
        <f t="shared" ref="C29:I29" si="25">C26+C24+C25</f>
        <v>111</v>
      </c>
      <c r="D29" s="188">
        <f t="shared" si="25"/>
        <v>233</v>
      </c>
      <c r="E29" s="188">
        <f t="shared" si="25"/>
        <v>597</v>
      </c>
      <c r="F29" s="188">
        <f t="shared" si="25"/>
        <v>772</v>
      </c>
      <c r="G29" s="188">
        <f t="shared" si="25"/>
        <v>6260.1510700000063</v>
      </c>
      <c r="H29" s="188">
        <f t="shared" si="25"/>
        <v>1478</v>
      </c>
      <c r="I29" s="188">
        <f t="shared" si="25"/>
        <v>2643</v>
      </c>
      <c r="J29" s="86"/>
    </row>
    <row r="30" spans="1:19" x14ac:dyDescent="0.25">
      <c r="A30" s="197" t="s">
        <v>324</v>
      </c>
      <c r="B30" s="197" t="s">
        <v>226</v>
      </c>
      <c r="C30" s="198">
        <v>-2</v>
      </c>
      <c r="D30" s="198">
        <v>-24</v>
      </c>
      <c r="E30" s="198">
        <v>-59</v>
      </c>
      <c r="F30" s="198">
        <v>-60</v>
      </c>
      <c r="G30" s="198">
        <v>-599.12800600000151</v>
      </c>
      <c r="H30" s="198">
        <v>-115</v>
      </c>
      <c r="I30" s="198">
        <v>-232</v>
      </c>
      <c r="J30" s="86"/>
    </row>
    <row r="31" spans="1:19" x14ac:dyDescent="0.25">
      <c r="A31" s="187" t="s">
        <v>325</v>
      </c>
      <c r="B31" s="187" t="s">
        <v>222</v>
      </c>
      <c r="C31" s="188">
        <f t="shared" ref="C31:I31" si="26">C29+C30</f>
        <v>109</v>
      </c>
      <c r="D31" s="188">
        <f t="shared" si="26"/>
        <v>209</v>
      </c>
      <c r="E31" s="188">
        <f t="shared" si="26"/>
        <v>538</v>
      </c>
      <c r="F31" s="188">
        <f t="shared" si="26"/>
        <v>712</v>
      </c>
      <c r="G31" s="188">
        <f t="shared" si="26"/>
        <v>5661.0230640000045</v>
      </c>
      <c r="H31" s="188">
        <f t="shared" si="26"/>
        <v>1363</v>
      </c>
      <c r="I31" s="188">
        <f t="shared" si="26"/>
        <v>2411</v>
      </c>
      <c r="J31" s="86"/>
    </row>
    <row r="32" spans="1:19" x14ac:dyDescent="0.25">
      <c r="A32" s="86"/>
      <c r="J32" s="86"/>
    </row>
    <row r="33" spans="1:20" x14ac:dyDescent="0.25">
      <c r="A33" s="187" t="s">
        <v>326</v>
      </c>
      <c r="B33" s="187" t="s">
        <v>327</v>
      </c>
      <c r="C33" s="188">
        <f t="shared" ref="C33:D33" si="27">C31</f>
        <v>109</v>
      </c>
      <c r="D33" s="188">
        <f t="shared" si="27"/>
        <v>209</v>
      </c>
      <c r="E33" s="188">
        <f>E31</f>
        <v>538</v>
      </c>
      <c r="F33" s="188">
        <f t="shared" ref="F33:G33" si="28">F31</f>
        <v>712</v>
      </c>
      <c r="G33" s="188">
        <f t="shared" si="28"/>
        <v>5661.0230640000045</v>
      </c>
      <c r="H33" s="188">
        <f>H31</f>
        <v>1363</v>
      </c>
      <c r="I33" s="188">
        <f t="shared" ref="I33" si="29">I31</f>
        <v>2411</v>
      </c>
    </row>
    <row r="34" spans="1:20" s="86" customFormat="1" x14ac:dyDescent="0.25">
      <c r="A34" s="189"/>
      <c r="B34" s="88"/>
      <c r="C34" s="88"/>
      <c r="D34" s="88"/>
      <c r="E34" s="88"/>
      <c r="F34" s="88"/>
      <c r="G34" s="88"/>
      <c r="H34" s="88"/>
      <c r="I34" s="88"/>
      <c r="T34" s="183"/>
    </row>
    <row r="35" spans="1:20" x14ac:dyDescent="0.25">
      <c r="A35" s="187" t="s">
        <v>328</v>
      </c>
      <c r="B35" s="187" t="s">
        <v>329</v>
      </c>
      <c r="C35" s="187"/>
      <c r="D35" s="187"/>
      <c r="E35" s="190"/>
      <c r="F35" s="190"/>
      <c r="G35" s="190"/>
      <c r="H35" s="190"/>
      <c r="I35" s="190"/>
    </row>
    <row r="36" spans="1:20" x14ac:dyDescent="0.25">
      <c r="A36" s="197" t="s">
        <v>371</v>
      </c>
      <c r="B36" s="197" t="s">
        <v>330</v>
      </c>
      <c r="C36" s="199">
        <f t="shared" ref="C36:I36" si="30">C33/(C131+C132)</f>
        <v>3.5064015955735702E-3</v>
      </c>
      <c r="D36" s="199">
        <f t="shared" si="30"/>
        <v>6.7232837933474876E-3</v>
      </c>
      <c r="E36" s="199">
        <f t="shared" si="30"/>
        <v>1.7306826224023675E-2</v>
      </c>
      <c r="F36" s="199">
        <f t="shared" si="30"/>
        <v>2.2904201248150291E-2</v>
      </c>
      <c r="G36" s="199">
        <f t="shared" si="30"/>
        <v>0.19794479051715111</v>
      </c>
      <c r="H36" s="199">
        <f t="shared" si="30"/>
        <v>4.743014232522532E-2</v>
      </c>
      <c r="I36" s="199">
        <f t="shared" si="30"/>
        <v>7.9212800210270398E-2</v>
      </c>
    </row>
    <row r="37" spans="1:20" x14ac:dyDescent="0.25">
      <c r="A37" s="191" t="s">
        <v>331</v>
      </c>
      <c r="B37" s="187" t="s">
        <v>332</v>
      </c>
      <c r="C37" s="192">
        <f>C36</f>
        <v>3.5064015955735702E-3</v>
      </c>
      <c r="D37" s="192">
        <f>D36</f>
        <v>6.7232837933474876E-3</v>
      </c>
      <c r="E37" s="192">
        <f t="shared" ref="E37:I37" si="31">E36</f>
        <v>1.7306826224023675E-2</v>
      </c>
      <c r="F37" s="192">
        <f t="shared" si="31"/>
        <v>2.2904201248150291E-2</v>
      </c>
      <c r="G37" s="192">
        <f t="shared" si="31"/>
        <v>0.19794479051715111</v>
      </c>
      <c r="H37" s="192">
        <f t="shared" si="31"/>
        <v>4.743014232522532E-2</v>
      </c>
      <c r="I37" s="192">
        <f t="shared" si="31"/>
        <v>7.9212800210270398E-2</v>
      </c>
    </row>
    <row r="41" spans="1:20" ht="21" x14ac:dyDescent="0.35">
      <c r="A41" s="304" t="s">
        <v>274</v>
      </c>
      <c r="B41" s="305"/>
      <c r="C41" s="305"/>
    </row>
    <row r="43" spans="1:20" x14ac:dyDescent="0.25">
      <c r="A43" s="200"/>
      <c r="B43" s="200"/>
      <c r="C43" s="64">
        <v>2010</v>
      </c>
      <c r="D43" s="64">
        <v>2011</v>
      </c>
      <c r="E43" s="64">
        <v>2012</v>
      </c>
      <c r="F43" s="64">
        <v>2013</v>
      </c>
      <c r="G43" s="64">
        <v>2014</v>
      </c>
      <c r="H43" s="64">
        <v>2015</v>
      </c>
      <c r="I43" s="64">
        <v>2016</v>
      </c>
    </row>
    <row r="44" spans="1:20" x14ac:dyDescent="0.25">
      <c r="A44" s="201"/>
      <c r="B44" s="201"/>
      <c r="C44" s="65" t="s">
        <v>3</v>
      </c>
      <c r="D44" s="65" t="s">
        <v>3</v>
      </c>
      <c r="E44" s="65" t="s">
        <v>3</v>
      </c>
      <c r="F44" s="65" t="s">
        <v>3</v>
      </c>
      <c r="G44" s="65" t="s">
        <v>3</v>
      </c>
      <c r="H44" s="65" t="s">
        <v>3</v>
      </c>
      <c r="I44" s="65" t="s">
        <v>3</v>
      </c>
    </row>
    <row r="45" spans="1:20" x14ac:dyDescent="0.25">
      <c r="A45" s="110" t="s">
        <v>11</v>
      </c>
      <c r="B45" s="32" t="s">
        <v>43</v>
      </c>
      <c r="C45" s="138"/>
      <c r="D45" s="138"/>
      <c r="E45" s="138"/>
      <c r="H45" s="138"/>
      <c r="I45" s="138"/>
    </row>
    <row r="46" spans="1:20" x14ac:dyDescent="0.25">
      <c r="A46" s="81" t="s">
        <v>12</v>
      </c>
      <c r="B46" s="81" t="s">
        <v>44</v>
      </c>
      <c r="C46" s="80">
        <v>7787</v>
      </c>
      <c r="D46" s="80">
        <v>7118</v>
      </c>
      <c r="E46" s="80">
        <v>9308</v>
      </c>
      <c r="F46" s="80">
        <v>12681</v>
      </c>
      <c r="G46" s="80">
        <v>13203</v>
      </c>
      <c r="H46" s="80">
        <v>15197</v>
      </c>
      <c r="I46" s="80">
        <v>25976</v>
      </c>
    </row>
    <row r="47" spans="1:20" x14ac:dyDescent="0.25">
      <c r="A47" s="33" t="s">
        <v>13</v>
      </c>
      <c r="B47" s="33" t="s">
        <v>45</v>
      </c>
      <c r="C47" s="21">
        <v>-4523</v>
      </c>
      <c r="D47" s="21">
        <v>-3071</v>
      </c>
      <c r="E47" s="21">
        <v>-4578</v>
      </c>
      <c r="F47" s="21">
        <v>-6342</v>
      </c>
      <c r="G47" s="21">
        <v>-8806</v>
      </c>
      <c r="H47" s="21">
        <v>-11295</v>
      </c>
      <c r="I47" s="21">
        <v>-17589</v>
      </c>
    </row>
    <row r="48" spans="1:20" x14ac:dyDescent="0.25">
      <c r="A48" s="81" t="s">
        <v>14</v>
      </c>
      <c r="B48" s="81" t="s">
        <v>46</v>
      </c>
      <c r="C48" s="80">
        <v>-3515</v>
      </c>
      <c r="D48" s="80">
        <v>-3528</v>
      </c>
      <c r="E48" s="80">
        <v>-4098</v>
      </c>
      <c r="F48" s="80">
        <v>-4498</v>
      </c>
      <c r="G48" s="80">
        <v>-4489</v>
      </c>
      <c r="H48" s="80">
        <v>-3693</v>
      </c>
      <c r="I48" s="80">
        <v>-4406</v>
      </c>
    </row>
    <row r="49" spans="1:9" x14ac:dyDescent="0.25">
      <c r="A49" s="33" t="s">
        <v>15</v>
      </c>
      <c r="B49" s="33" t="s">
        <v>47</v>
      </c>
      <c r="C49" s="21"/>
      <c r="D49" s="21"/>
      <c r="E49" s="21"/>
      <c r="F49" s="21"/>
      <c r="G49" s="21"/>
      <c r="H49" s="21"/>
      <c r="I49" s="21"/>
    </row>
    <row r="50" spans="1:9" x14ac:dyDescent="0.25">
      <c r="A50" s="81" t="s">
        <v>76</v>
      </c>
      <c r="B50" s="81" t="s">
        <v>77</v>
      </c>
      <c r="C50" s="80">
        <v>-34</v>
      </c>
      <c r="D50" s="80">
        <v>-2</v>
      </c>
      <c r="E50" s="80">
        <v>-1</v>
      </c>
      <c r="F50" s="80">
        <v>-9</v>
      </c>
      <c r="G50" s="80">
        <v>-1</v>
      </c>
      <c r="H50" s="80">
        <v>-100</v>
      </c>
      <c r="I50" s="80">
        <v>-242.4</v>
      </c>
    </row>
    <row r="51" spans="1:9" x14ac:dyDescent="0.25">
      <c r="A51" s="33" t="s">
        <v>16</v>
      </c>
      <c r="B51" s="33" t="s">
        <v>48</v>
      </c>
      <c r="C51" s="21"/>
      <c r="D51" s="21"/>
      <c r="E51" s="21"/>
      <c r="F51" s="21"/>
      <c r="G51" s="21"/>
      <c r="H51" s="21"/>
      <c r="I51" s="21"/>
    </row>
    <row r="52" spans="1:9" x14ac:dyDescent="0.25">
      <c r="A52" s="81" t="s">
        <v>17</v>
      </c>
      <c r="B52" s="81" t="s">
        <v>49</v>
      </c>
      <c r="C52" s="80"/>
      <c r="D52" s="80"/>
      <c r="E52" s="80"/>
      <c r="F52" s="80"/>
      <c r="G52" s="80"/>
      <c r="H52" s="80"/>
      <c r="I52" s="80"/>
    </row>
    <row r="53" spans="1:9" x14ac:dyDescent="0.25">
      <c r="A53" s="33" t="s">
        <v>18</v>
      </c>
      <c r="B53" s="33" t="s">
        <v>50</v>
      </c>
      <c r="C53" s="21">
        <v>-80</v>
      </c>
      <c r="D53" s="21">
        <v>-355</v>
      </c>
      <c r="E53" s="21">
        <v>-690</v>
      </c>
      <c r="F53" s="21">
        <v>-1028</v>
      </c>
      <c r="G53" s="21">
        <v>-265</v>
      </c>
      <c r="H53" s="21">
        <v>-154</v>
      </c>
      <c r="I53" s="21">
        <v>-341</v>
      </c>
    </row>
    <row r="54" spans="1:9" x14ac:dyDescent="0.25">
      <c r="A54" s="71" t="s">
        <v>19</v>
      </c>
      <c r="B54" s="71" t="s">
        <v>51</v>
      </c>
      <c r="C54" s="68">
        <f t="shared" ref="C54:I54" si="32">SUM(C46:C53)</f>
        <v>-365</v>
      </c>
      <c r="D54" s="68">
        <f t="shared" si="32"/>
        <v>162</v>
      </c>
      <c r="E54" s="68">
        <f t="shared" si="32"/>
        <v>-59</v>
      </c>
      <c r="F54" s="68">
        <f t="shared" si="32"/>
        <v>804</v>
      </c>
      <c r="G54" s="68">
        <f t="shared" si="32"/>
        <v>-358</v>
      </c>
      <c r="H54" s="68">
        <f t="shared" si="32"/>
        <v>-45</v>
      </c>
      <c r="I54" s="68">
        <f t="shared" si="32"/>
        <v>3397.6</v>
      </c>
    </row>
    <row r="55" spans="1:9" x14ac:dyDescent="0.25">
      <c r="A55" s="33"/>
      <c r="B55" s="35"/>
      <c r="C55" s="35"/>
      <c r="D55" s="35"/>
      <c r="E55" s="138"/>
      <c r="F55" s="21"/>
      <c r="G55" s="21"/>
      <c r="H55" s="138"/>
      <c r="I55" s="138"/>
    </row>
    <row r="56" spans="1:9" x14ac:dyDescent="0.25">
      <c r="A56" s="155" t="s">
        <v>20</v>
      </c>
      <c r="B56" s="91" t="s">
        <v>52</v>
      </c>
      <c r="C56" s="91"/>
      <c r="D56" s="91"/>
      <c r="E56" s="151"/>
      <c r="F56" s="80"/>
      <c r="G56" s="80"/>
      <c r="H56" s="151"/>
      <c r="I56" s="151"/>
    </row>
    <row r="57" spans="1:9" hidden="1" x14ac:dyDescent="0.25">
      <c r="A57" s="33" t="s">
        <v>21</v>
      </c>
      <c r="B57" s="33" t="s">
        <v>53</v>
      </c>
      <c r="C57" s="21">
        <v>-9</v>
      </c>
      <c r="D57" s="21">
        <v>-78</v>
      </c>
      <c r="E57" s="21">
        <v>-49</v>
      </c>
      <c r="F57" s="21">
        <v>-212</v>
      </c>
      <c r="G57" s="21">
        <v>-21</v>
      </c>
      <c r="H57" s="21">
        <v>-128</v>
      </c>
      <c r="I57" s="21">
        <v>-69</v>
      </c>
    </row>
    <row r="58" spans="1:9" hidden="1" x14ac:dyDescent="0.25">
      <c r="A58" s="33" t="s">
        <v>22</v>
      </c>
      <c r="B58" s="33" t="s">
        <v>54</v>
      </c>
      <c r="C58" s="21">
        <v>2</v>
      </c>
      <c r="D58" s="21"/>
      <c r="E58" s="21">
        <v>5</v>
      </c>
      <c r="F58" s="21">
        <v>193</v>
      </c>
      <c r="G58" s="21"/>
      <c r="H58" s="21">
        <v>8</v>
      </c>
      <c r="I58" s="21"/>
    </row>
    <row r="59" spans="1:9" x14ac:dyDescent="0.25">
      <c r="A59" s="33" t="s">
        <v>23</v>
      </c>
      <c r="B59" s="33" t="s">
        <v>55</v>
      </c>
      <c r="C59" s="21">
        <v>-166</v>
      </c>
      <c r="D59" s="21">
        <v>-3</v>
      </c>
      <c r="E59" s="21"/>
      <c r="F59" s="21">
        <v>-930</v>
      </c>
      <c r="G59" s="21">
        <v>-137</v>
      </c>
      <c r="H59" s="21">
        <v>-27</v>
      </c>
      <c r="I59" s="21">
        <v>-270</v>
      </c>
    </row>
    <row r="60" spans="1:9" x14ac:dyDescent="0.25">
      <c r="A60" s="81" t="s">
        <v>24</v>
      </c>
      <c r="B60" s="81" t="s">
        <v>56</v>
      </c>
      <c r="C60" s="80">
        <v>107</v>
      </c>
      <c r="D60" s="80"/>
      <c r="E60" s="80">
        <v>171</v>
      </c>
      <c r="F60" s="80">
        <v>21</v>
      </c>
      <c r="G60" s="80">
        <v>6</v>
      </c>
      <c r="H60" s="80"/>
      <c r="I60" s="80"/>
    </row>
    <row r="61" spans="1:9" x14ac:dyDescent="0.25">
      <c r="A61" s="33" t="s">
        <v>341</v>
      </c>
      <c r="B61" s="33"/>
      <c r="C61" s="21"/>
      <c r="D61" s="21"/>
      <c r="E61" s="21"/>
      <c r="F61" s="21"/>
      <c r="G61" s="21"/>
      <c r="H61" s="21"/>
      <c r="I61" s="21">
        <v>-4438</v>
      </c>
    </row>
    <row r="62" spans="1:9" x14ac:dyDescent="0.25">
      <c r="A62" s="81" t="s">
        <v>303</v>
      </c>
      <c r="B62" s="81" t="s">
        <v>333</v>
      </c>
      <c r="C62" s="80"/>
      <c r="D62" s="80"/>
      <c r="E62" s="80"/>
      <c r="F62" s="80">
        <v>-30</v>
      </c>
      <c r="G62" s="80"/>
      <c r="H62" s="80"/>
      <c r="I62" s="80"/>
    </row>
    <row r="63" spans="1:9" x14ac:dyDescent="0.25">
      <c r="A63" s="33" t="s">
        <v>78</v>
      </c>
      <c r="B63" s="33" t="s">
        <v>79</v>
      </c>
      <c r="C63" s="21">
        <v>1</v>
      </c>
      <c r="D63" s="21"/>
      <c r="E63" s="21"/>
      <c r="F63" s="21"/>
      <c r="G63" s="21"/>
      <c r="H63" s="21"/>
      <c r="I63" s="21"/>
    </row>
    <row r="64" spans="1:9" x14ac:dyDescent="0.25">
      <c r="A64" s="81" t="s">
        <v>340</v>
      </c>
      <c r="B64" s="81"/>
      <c r="C64" s="80"/>
      <c r="D64" s="80"/>
      <c r="E64" s="80"/>
      <c r="F64" s="80"/>
      <c r="G64" s="80"/>
      <c r="H64" s="80"/>
      <c r="I64" s="80">
        <v>1234</v>
      </c>
    </row>
    <row r="65" spans="1:9" x14ac:dyDescent="0.25">
      <c r="A65" s="33" t="s">
        <v>26</v>
      </c>
      <c r="B65" s="33" t="s">
        <v>58</v>
      </c>
      <c r="C65" s="21">
        <v>-38</v>
      </c>
      <c r="D65" s="21">
        <v>-200</v>
      </c>
      <c r="E65" s="21">
        <v>-180</v>
      </c>
      <c r="F65" s="21">
        <v>-279</v>
      </c>
      <c r="G65" s="21">
        <v>-235</v>
      </c>
      <c r="H65" s="21">
        <v>-1434</v>
      </c>
      <c r="I65" s="21">
        <v>-237</v>
      </c>
    </row>
    <row r="66" spans="1:9" x14ac:dyDescent="0.25">
      <c r="A66" s="81" t="s">
        <v>258</v>
      </c>
      <c r="B66" s="81" t="s">
        <v>259</v>
      </c>
      <c r="C66" s="80">
        <v>26</v>
      </c>
      <c r="D66" s="80">
        <v>180</v>
      </c>
      <c r="E66" s="80">
        <v>160</v>
      </c>
      <c r="F66" s="80">
        <v>137</v>
      </c>
      <c r="G66" s="80">
        <v>340</v>
      </c>
      <c r="H66" s="80">
        <v>1369</v>
      </c>
      <c r="I66" s="80">
        <v>55</v>
      </c>
    </row>
    <row r="67" spans="1:9" x14ac:dyDescent="0.25">
      <c r="A67" s="33" t="s">
        <v>29</v>
      </c>
      <c r="B67" s="33" t="s">
        <v>275</v>
      </c>
      <c r="C67" s="21"/>
      <c r="D67" s="21"/>
      <c r="E67" s="21"/>
      <c r="F67" s="21"/>
      <c r="G67" s="21"/>
      <c r="H67" s="21">
        <v>-625</v>
      </c>
      <c r="I67" s="21">
        <v>-3412</v>
      </c>
    </row>
    <row r="68" spans="1:9" x14ac:dyDescent="0.25">
      <c r="A68" s="81" t="s">
        <v>27</v>
      </c>
      <c r="B68" s="81" t="s">
        <v>59</v>
      </c>
      <c r="C68" s="80"/>
      <c r="D68" s="80"/>
      <c r="E68" s="80"/>
      <c r="F68" s="80"/>
      <c r="G68" s="80"/>
      <c r="H68" s="80">
        <v>2348</v>
      </c>
      <c r="I68" s="80">
        <v>2022</v>
      </c>
    </row>
    <row r="69" spans="1:9" x14ac:dyDescent="0.25">
      <c r="A69" s="33" t="s">
        <v>28</v>
      </c>
      <c r="B69" s="33" t="s">
        <v>60</v>
      </c>
      <c r="C69" s="21"/>
      <c r="D69" s="21"/>
      <c r="E69" s="21"/>
      <c r="F69" s="21"/>
      <c r="G69" s="21"/>
      <c r="H69" s="21"/>
      <c r="I69" s="21"/>
    </row>
    <row r="70" spans="1:9" x14ac:dyDescent="0.25">
      <c r="A70" s="81" t="s">
        <v>29</v>
      </c>
      <c r="B70" s="81" t="s">
        <v>61</v>
      </c>
      <c r="C70" s="80"/>
      <c r="D70" s="80"/>
      <c r="E70" s="80"/>
      <c r="F70" s="80"/>
      <c r="G70" s="80"/>
      <c r="H70" s="80"/>
      <c r="I70" s="80"/>
    </row>
    <row r="71" spans="1:9" x14ac:dyDescent="0.25">
      <c r="A71" s="33" t="s">
        <v>30</v>
      </c>
      <c r="B71" s="33" t="s">
        <v>62</v>
      </c>
      <c r="C71" s="21">
        <v>1</v>
      </c>
      <c r="D71" s="21">
        <v>3</v>
      </c>
      <c r="E71" s="21">
        <v>2</v>
      </c>
      <c r="F71" s="21">
        <v>2</v>
      </c>
      <c r="G71" s="21"/>
      <c r="H71" s="21"/>
      <c r="I71" s="21">
        <v>267.12351999999998</v>
      </c>
    </row>
    <row r="72" spans="1:9" x14ac:dyDescent="0.25">
      <c r="A72" s="81" t="s">
        <v>31</v>
      </c>
      <c r="B72" s="81" t="s">
        <v>63</v>
      </c>
      <c r="C72" s="80">
        <v>77</v>
      </c>
      <c r="D72" s="80"/>
      <c r="E72" s="80"/>
      <c r="F72" s="80">
        <v>119</v>
      </c>
      <c r="G72" s="80">
        <v>193</v>
      </c>
      <c r="H72" s="80">
        <v>296.27720999999997</v>
      </c>
      <c r="I72" s="80"/>
    </row>
    <row r="73" spans="1:9" x14ac:dyDescent="0.25">
      <c r="A73" s="33" t="s">
        <v>334</v>
      </c>
      <c r="B73" s="33"/>
      <c r="C73" s="21"/>
      <c r="D73" s="21"/>
      <c r="E73" s="21"/>
      <c r="F73" s="21"/>
      <c r="G73" s="21"/>
      <c r="H73" s="21"/>
      <c r="I73" s="21"/>
    </row>
    <row r="74" spans="1:9" x14ac:dyDescent="0.25">
      <c r="A74" s="81" t="s">
        <v>32</v>
      </c>
      <c r="B74" s="81" t="s">
        <v>64</v>
      </c>
      <c r="C74" s="80"/>
      <c r="D74" s="80"/>
      <c r="E74" s="80"/>
      <c r="F74" s="80"/>
      <c r="G74" s="80"/>
      <c r="H74" s="80"/>
      <c r="I74" s="80"/>
    </row>
    <row r="75" spans="1:9" hidden="1" x14ac:dyDescent="0.25">
      <c r="A75" s="34" t="s">
        <v>33</v>
      </c>
      <c r="B75" s="34" t="s">
        <v>65</v>
      </c>
      <c r="C75" s="22">
        <f t="shared" ref="C75:D75" si="33">SUM(C57:C74)</f>
        <v>1</v>
      </c>
      <c r="D75" s="22">
        <f t="shared" si="33"/>
        <v>-98</v>
      </c>
      <c r="E75" s="22">
        <f>SUM(E57:E74)</f>
        <v>109</v>
      </c>
      <c r="F75" s="22">
        <f t="shared" ref="F75:I75" si="34">SUM(F57:F74)</f>
        <v>-979</v>
      </c>
      <c r="G75" s="22">
        <f t="shared" si="34"/>
        <v>146</v>
      </c>
      <c r="H75" s="22">
        <f t="shared" si="34"/>
        <v>1807.27721</v>
      </c>
      <c r="I75" s="22">
        <f t="shared" si="34"/>
        <v>-4847.8764799999999</v>
      </c>
    </row>
    <row r="76" spans="1:9" hidden="1" x14ac:dyDescent="0.25">
      <c r="A76" s="33"/>
      <c r="B76" s="38"/>
      <c r="C76" s="38"/>
      <c r="D76" s="38"/>
      <c r="E76" s="138"/>
      <c r="F76" s="21"/>
      <c r="G76" s="21"/>
      <c r="H76" s="138"/>
      <c r="I76" s="138"/>
    </row>
    <row r="77" spans="1:9" x14ac:dyDescent="0.25">
      <c r="A77" s="110" t="s">
        <v>34</v>
      </c>
      <c r="B77" s="32" t="s">
        <v>66</v>
      </c>
      <c r="C77" s="32"/>
      <c r="D77" s="32"/>
      <c r="E77" s="138"/>
      <c r="F77" s="21"/>
      <c r="G77" s="21"/>
      <c r="H77" s="138"/>
      <c r="I77" s="138"/>
    </row>
    <row r="78" spans="1:9" x14ac:dyDescent="0.25">
      <c r="A78" s="81" t="s">
        <v>27</v>
      </c>
      <c r="B78" s="81" t="s">
        <v>59</v>
      </c>
      <c r="C78" s="80">
        <v>870</v>
      </c>
      <c r="D78" s="80">
        <v>387</v>
      </c>
      <c r="E78" s="80"/>
      <c r="F78" s="80">
        <v>323</v>
      </c>
      <c r="G78" s="80">
        <v>345</v>
      </c>
      <c r="H78" s="80"/>
      <c r="I78" s="80">
        <v>1545.00082</v>
      </c>
    </row>
    <row r="79" spans="1:9" x14ac:dyDescent="0.25">
      <c r="A79" s="33" t="s">
        <v>29</v>
      </c>
      <c r="B79" s="33" t="s">
        <v>61</v>
      </c>
      <c r="C79" s="21">
        <v>-72</v>
      </c>
      <c r="D79" s="21">
        <v>-280</v>
      </c>
      <c r="E79" s="21">
        <v>-62</v>
      </c>
      <c r="F79" s="21">
        <v>-60</v>
      </c>
      <c r="G79" s="21"/>
      <c r="H79" s="21">
        <v>-1583</v>
      </c>
      <c r="I79" s="21"/>
    </row>
    <row r="80" spans="1:9" hidden="1" x14ac:dyDescent="0.25">
      <c r="A80" s="33" t="s">
        <v>35</v>
      </c>
      <c r="B80" s="33" t="s">
        <v>67</v>
      </c>
      <c r="C80" s="21">
        <v>-142</v>
      </c>
      <c r="D80" s="21">
        <v>-38</v>
      </c>
      <c r="E80" s="21">
        <v>-5</v>
      </c>
      <c r="F80" s="21">
        <v>-15</v>
      </c>
      <c r="G80" s="21">
        <v>-26</v>
      </c>
      <c r="H80" s="21">
        <v>-26</v>
      </c>
      <c r="I80" s="21">
        <v>-43.15831</v>
      </c>
    </row>
    <row r="81" spans="1:9" x14ac:dyDescent="0.25">
      <c r="A81" s="81" t="s">
        <v>335</v>
      </c>
      <c r="B81" s="81"/>
      <c r="C81" s="80"/>
      <c r="D81" s="80"/>
      <c r="E81" s="80"/>
      <c r="F81" s="80"/>
      <c r="G81" s="80"/>
      <c r="H81" s="80"/>
      <c r="I81" s="80">
        <v>-5.5006400000000006</v>
      </c>
    </row>
    <row r="82" spans="1:9" x14ac:dyDescent="0.25">
      <c r="A82" s="33" t="s">
        <v>36</v>
      </c>
      <c r="B82" s="33" t="s">
        <v>68</v>
      </c>
      <c r="C82" s="21">
        <v>-264</v>
      </c>
      <c r="D82" s="21"/>
      <c r="E82" s="21"/>
      <c r="F82" s="21"/>
      <c r="G82" s="21"/>
      <c r="H82" s="21"/>
      <c r="I82" s="21"/>
    </row>
    <row r="83" spans="1:9" x14ac:dyDescent="0.25">
      <c r="A83" s="81" t="s">
        <v>37</v>
      </c>
      <c r="B83" s="81" t="s">
        <v>69</v>
      </c>
      <c r="C83" s="80">
        <v>-89</v>
      </c>
      <c r="D83" s="80">
        <v>-78</v>
      </c>
      <c r="E83" s="80">
        <v>-80</v>
      </c>
      <c r="F83" s="80">
        <v>-78</v>
      </c>
      <c r="G83" s="80">
        <v>-66</v>
      </c>
      <c r="H83" s="80">
        <v>-83</v>
      </c>
      <c r="I83" s="80"/>
    </row>
    <row r="84" spans="1:9" x14ac:dyDescent="0.25">
      <c r="A84" s="33" t="s">
        <v>276</v>
      </c>
      <c r="B84" s="33" t="s">
        <v>70</v>
      </c>
      <c r="C84" s="33"/>
      <c r="D84" s="33"/>
      <c r="E84" s="21"/>
      <c r="F84" s="21"/>
      <c r="G84" s="21"/>
      <c r="H84" s="21"/>
      <c r="I84" s="21"/>
    </row>
    <row r="85" spans="1:9" x14ac:dyDescent="0.25">
      <c r="A85" s="81" t="s">
        <v>80</v>
      </c>
      <c r="B85" s="81" t="s">
        <v>81</v>
      </c>
      <c r="C85" s="81"/>
      <c r="D85" s="81"/>
      <c r="E85" s="80"/>
      <c r="F85" s="80"/>
      <c r="G85" s="80"/>
      <c r="H85" s="80"/>
      <c r="I85" s="80"/>
    </row>
    <row r="86" spans="1:9" x14ac:dyDescent="0.25">
      <c r="A86" s="33" t="s">
        <v>32</v>
      </c>
      <c r="B86" s="33" t="s">
        <v>64</v>
      </c>
      <c r="C86" s="33"/>
      <c r="D86" s="33"/>
      <c r="E86" s="21"/>
      <c r="F86" s="21"/>
      <c r="G86" s="21"/>
      <c r="H86" s="21"/>
      <c r="I86" s="21"/>
    </row>
    <row r="87" spans="1:9" x14ac:dyDescent="0.25">
      <c r="A87" s="71" t="s">
        <v>38</v>
      </c>
      <c r="B87" s="71" t="s">
        <v>71</v>
      </c>
      <c r="C87" s="68">
        <f t="shared" ref="C87:D87" si="35">SUM(C78:C86)</f>
        <v>303</v>
      </c>
      <c r="D87" s="68">
        <f t="shared" si="35"/>
        <v>-9</v>
      </c>
      <c r="E87" s="68">
        <f>SUM(E78:E86)</f>
        <v>-147</v>
      </c>
      <c r="F87" s="68">
        <f t="shared" ref="F87:I87" si="36">SUM(F78:F86)</f>
        <v>170</v>
      </c>
      <c r="G87" s="68">
        <f t="shared" si="36"/>
        <v>253</v>
      </c>
      <c r="H87" s="68">
        <f t="shared" si="36"/>
        <v>-1692</v>
      </c>
      <c r="I87" s="68">
        <f t="shared" si="36"/>
        <v>1496.34187</v>
      </c>
    </row>
    <row r="88" spans="1:9" x14ac:dyDescent="0.25">
      <c r="A88" s="32"/>
      <c r="B88" s="32"/>
      <c r="C88" s="138"/>
      <c r="D88" s="138"/>
      <c r="E88" s="138"/>
      <c r="F88" s="21"/>
      <c r="G88" s="21"/>
      <c r="H88" s="138"/>
      <c r="I88" s="138"/>
    </row>
    <row r="89" spans="1:9" x14ac:dyDescent="0.25">
      <c r="A89" s="71" t="s">
        <v>39</v>
      </c>
      <c r="B89" s="71" t="s">
        <v>72</v>
      </c>
      <c r="C89" s="68">
        <f t="shared" ref="C89:D89" si="37">SUM(C54,C75,C87)</f>
        <v>-61</v>
      </c>
      <c r="D89" s="68">
        <f t="shared" si="37"/>
        <v>55</v>
      </c>
      <c r="E89" s="68">
        <f>SUM(E54,E75,E87)</f>
        <v>-97</v>
      </c>
      <c r="F89" s="68">
        <f t="shared" ref="F89:I89" si="38">SUM(F54,F75,F87)</f>
        <v>-5</v>
      </c>
      <c r="G89" s="68">
        <f t="shared" si="38"/>
        <v>41</v>
      </c>
      <c r="H89" s="68">
        <f t="shared" si="38"/>
        <v>70.277209999999968</v>
      </c>
      <c r="I89" s="68">
        <f t="shared" si="38"/>
        <v>46.065389999999979</v>
      </c>
    </row>
    <row r="90" spans="1:9" hidden="1" x14ac:dyDescent="0.25">
      <c r="A90" s="33" t="s">
        <v>40</v>
      </c>
      <c r="B90" s="33" t="s">
        <v>73</v>
      </c>
      <c r="C90" s="21">
        <v>229</v>
      </c>
      <c r="D90" s="21">
        <v>168</v>
      </c>
      <c r="E90" s="21">
        <v>223</v>
      </c>
      <c r="F90" s="21">
        <v>51</v>
      </c>
      <c r="G90" s="21">
        <v>46</v>
      </c>
      <c r="H90" s="21">
        <v>87</v>
      </c>
      <c r="I90" s="21">
        <v>156.71204043323141</v>
      </c>
    </row>
    <row r="91" spans="1:9" hidden="1" x14ac:dyDescent="0.25">
      <c r="A91" s="34" t="s">
        <v>41</v>
      </c>
      <c r="B91" s="34" t="s">
        <v>74</v>
      </c>
      <c r="C91" s="22">
        <f t="shared" ref="C91:D91" si="39">SUM(C89:C90)</f>
        <v>168</v>
      </c>
      <c r="D91" s="22">
        <f t="shared" si="39"/>
        <v>223</v>
      </c>
      <c r="E91" s="22">
        <f>SUM(E89:E90)</f>
        <v>126</v>
      </c>
      <c r="F91" s="22">
        <f t="shared" ref="F91:G91" si="40">SUM(F89:F90)</f>
        <v>46</v>
      </c>
      <c r="G91" s="22">
        <f t="shared" si="40"/>
        <v>87</v>
      </c>
      <c r="H91" s="22">
        <f t="shared" ref="H91:I91" si="41">H89+H90</f>
        <v>157.27720999999997</v>
      </c>
      <c r="I91" s="22">
        <f t="shared" si="41"/>
        <v>202.77743043323139</v>
      </c>
    </row>
    <row r="92" spans="1:9" hidden="1" x14ac:dyDescent="0.25">
      <c r="A92" s="33"/>
      <c r="B92" s="33"/>
      <c r="C92" s="21"/>
      <c r="D92" s="21"/>
      <c r="E92" s="21"/>
      <c r="F92" s="21"/>
      <c r="G92" s="21"/>
      <c r="H92" s="21"/>
      <c r="I92" s="21"/>
    </row>
    <row r="93" spans="1:9" x14ac:dyDescent="0.25">
      <c r="A93" s="71" t="s">
        <v>42</v>
      </c>
      <c r="B93" s="71" t="s">
        <v>75</v>
      </c>
      <c r="C93" s="68">
        <f t="shared" ref="C93:D93" si="42">C91</f>
        <v>168</v>
      </c>
      <c r="D93" s="68">
        <f t="shared" si="42"/>
        <v>223</v>
      </c>
      <c r="E93" s="68">
        <f>E91</f>
        <v>126</v>
      </c>
      <c r="F93" s="68">
        <f t="shared" ref="F93:I93" si="43">F91</f>
        <v>46</v>
      </c>
      <c r="G93" s="68">
        <f t="shared" si="43"/>
        <v>87</v>
      </c>
      <c r="H93" s="68">
        <f t="shared" si="43"/>
        <v>157.27720999999997</v>
      </c>
      <c r="I93" s="68">
        <f t="shared" si="43"/>
        <v>202.77743043323139</v>
      </c>
    </row>
    <row r="97" spans="1:9" ht="21" x14ac:dyDescent="0.35">
      <c r="A97" s="304" t="s">
        <v>277</v>
      </c>
      <c r="B97" s="305"/>
      <c r="C97" s="305"/>
    </row>
    <row r="99" spans="1:9" x14ac:dyDescent="0.25">
      <c r="A99" s="93" t="s">
        <v>84</v>
      </c>
      <c r="B99" s="93" t="s">
        <v>133</v>
      </c>
      <c r="C99" s="64">
        <v>2010</v>
      </c>
      <c r="D99" s="64">
        <v>2011</v>
      </c>
      <c r="E99" s="64">
        <v>2012</v>
      </c>
      <c r="F99" s="64">
        <v>2013</v>
      </c>
      <c r="G99" s="64">
        <v>2014</v>
      </c>
      <c r="H99" s="64">
        <v>2015</v>
      </c>
      <c r="I99" s="64">
        <v>2016</v>
      </c>
    </row>
    <row r="100" spans="1:9" x14ac:dyDescent="0.25">
      <c r="A100" s="94"/>
      <c r="B100" s="94"/>
      <c r="C100" s="65" t="s">
        <v>3</v>
      </c>
      <c r="D100" s="65" t="s">
        <v>3</v>
      </c>
      <c r="E100" s="65" t="s">
        <v>3</v>
      </c>
      <c r="F100" s="65" t="s">
        <v>3</v>
      </c>
      <c r="G100" s="65" t="s">
        <v>3</v>
      </c>
      <c r="H100" s="65" t="s">
        <v>3</v>
      </c>
      <c r="I100" s="65" t="s">
        <v>3</v>
      </c>
    </row>
    <row r="101" spans="1:9" x14ac:dyDescent="0.25">
      <c r="A101" s="110" t="s">
        <v>85</v>
      </c>
      <c r="B101" s="32" t="s">
        <v>134</v>
      </c>
      <c r="C101" s="32"/>
      <c r="D101" s="32"/>
      <c r="E101" s="138"/>
      <c r="F101" s="38"/>
    </row>
    <row r="102" spans="1:9" x14ac:dyDescent="0.25">
      <c r="A102" s="98" t="s">
        <v>86</v>
      </c>
      <c r="B102" s="98" t="s">
        <v>135</v>
      </c>
      <c r="C102" s="98">
        <v>8930</v>
      </c>
      <c r="D102" s="98">
        <v>8966</v>
      </c>
      <c r="E102" s="99">
        <v>14589</v>
      </c>
      <c r="F102" s="80">
        <v>12367</v>
      </c>
      <c r="G102" s="80">
        <v>4674</v>
      </c>
      <c r="H102" s="80">
        <v>6206</v>
      </c>
      <c r="I102" s="80">
        <v>11087</v>
      </c>
    </row>
    <row r="103" spans="1:9" x14ac:dyDescent="0.25">
      <c r="A103" s="39" t="s">
        <v>87</v>
      </c>
      <c r="B103" s="39" t="s">
        <v>136</v>
      </c>
      <c r="C103" s="39">
        <v>148</v>
      </c>
      <c r="D103" s="39">
        <v>94</v>
      </c>
      <c r="E103" s="40">
        <v>92</v>
      </c>
      <c r="F103" s="21">
        <v>260</v>
      </c>
      <c r="G103" s="40">
        <v>276</v>
      </c>
      <c r="H103" s="21">
        <v>276</v>
      </c>
      <c r="I103" s="21">
        <v>201</v>
      </c>
    </row>
    <row r="104" spans="1:9" x14ac:dyDescent="0.25">
      <c r="A104" s="98" t="s">
        <v>88</v>
      </c>
      <c r="B104" s="98" t="s">
        <v>137</v>
      </c>
      <c r="C104" s="98">
        <v>17974</v>
      </c>
      <c r="D104" s="98">
        <v>17977</v>
      </c>
      <c r="E104" s="151">
        <v>18723</v>
      </c>
      <c r="F104" s="80">
        <v>19654</v>
      </c>
      <c r="G104" s="80">
        <v>20398</v>
      </c>
      <c r="H104" s="80">
        <v>20516</v>
      </c>
      <c r="I104" s="80">
        <v>20785</v>
      </c>
    </row>
    <row r="105" spans="1:9" x14ac:dyDescent="0.25">
      <c r="A105" s="39" t="s">
        <v>89</v>
      </c>
      <c r="B105" s="39" t="s">
        <v>138</v>
      </c>
      <c r="C105" s="39">
        <v>546</v>
      </c>
      <c r="D105" s="39">
        <v>489</v>
      </c>
      <c r="E105" s="138">
        <v>99</v>
      </c>
      <c r="F105" s="21">
        <v>65</v>
      </c>
      <c r="G105" s="21">
        <v>65</v>
      </c>
      <c r="H105" s="21">
        <v>65</v>
      </c>
      <c r="I105" s="21">
        <v>15</v>
      </c>
    </row>
    <row r="106" spans="1:9" x14ac:dyDescent="0.25">
      <c r="A106" s="98" t="s">
        <v>90</v>
      </c>
      <c r="B106" s="98" t="s">
        <v>179</v>
      </c>
      <c r="C106" s="98"/>
      <c r="D106" s="98"/>
      <c r="E106" s="151"/>
      <c r="F106" s="80"/>
      <c r="G106" s="80"/>
      <c r="H106" s="80"/>
      <c r="I106" s="80"/>
    </row>
    <row r="107" spans="1:9" x14ac:dyDescent="0.25">
      <c r="A107" s="39" t="s">
        <v>91</v>
      </c>
      <c r="B107" s="39" t="s">
        <v>139</v>
      </c>
      <c r="C107" s="39">
        <v>13</v>
      </c>
      <c r="D107" s="39"/>
      <c r="E107" s="138"/>
      <c r="F107" s="21"/>
      <c r="G107" s="21"/>
      <c r="H107" s="21">
        <v>103</v>
      </c>
      <c r="I107" s="21">
        <v>86</v>
      </c>
    </row>
    <row r="108" spans="1:9" x14ac:dyDescent="0.25">
      <c r="A108" s="98" t="s">
        <v>308</v>
      </c>
      <c r="B108" s="98" t="s">
        <v>309</v>
      </c>
      <c r="C108" s="98"/>
      <c r="D108" s="98"/>
      <c r="E108" s="99">
        <v>2569</v>
      </c>
      <c r="F108" s="80">
        <v>4553</v>
      </c>
      <c r="G108" s="80">
        <v>3278</v>
      </c>
      <c r="H108" s="80">
        <v>4543</v>
      </c>
      <c r="I108" s="80">
        <v>7065</v>
      </c>
    </row>
    <row r="109" spans="1:9" x14ac:dyDescent="0.25">
      <c r="A109" s="39" t="s">
        <v>93</v>
      </c>
      <c r="B109" s="39" t="s">
        <v>141</v>
      </c>
      <c r="C109" s="39"/>
      <c r="D109" s="39"/>
      <c r="E109" s="21"/>
      <c r="F109" s="21"/>
      <c r="G109" s="21"/>
      <c r="H109" s="21"/>
      <c r="I109" s="21"/>
    </row>
    <row r="110" spans="1:9" x14ac:dyDescent="0.25">
      <c r="A110" s="71" t="s">
        <v>85</v>
      </c>
      <c r="B110" s="71" t="s">
        <v>134</v>
      </c>
      <c r="C110" s="95">
        <f t="shared" ref="C110:D110" si="44">SUM(C102:C109)</f>
        <v>27611</v>
      </c>
      <c r="D110" s="95">
        <f t="shared" si="44"/>
        <v>27526</v>
      </c>
      <c r="E110" s="95">
        <f>SUM(E102:E109)</f>
        <v>36072</v>
      </c>
      <c r="F110" s="95">
        <f>SUM(F102:F109)</f>
        <v>36899</v>
      </c>
      <c r="G110" s="95">
        <f>SUM(G102:G109)</f>
        <v>28691</v>
      </c>
      <c r="H110" s="95">
        <f>SUM(H102:H109)</f>
        <v>31709</v>
      </c>
      <c r="I110" s="95">
        <f>SUM(I102:I109)</f>
        <v>39239</v>
      </c>
    </row>
    <row r="111" spans="1:9" x14ac:dyDescent="0.25">
      <c r="A111" s="100"/>
      <c r="B111" s="100"/>
      <c r="C111" s="100"/>
      <c r="D111" s="100"/>
      <c r="E111" s="156"/>
      <c r="F111" s="106"/>
      <c r="G111" s="78"/>
      <c r="H111" s="78"/>
      <c r="I111" s="78"/>
    </row>
    <row r="112" spans="1:9" hidden="1" x14ac:dyDescent="0.25">
      <c r="A112" s="34" t="s">
        <v>94</v>
      </c>
      <c r="B112" s="34" t="s">
        <v>142</v>
      </c>
      <c r="C112" s="34"/>
      <c r="D112" s="34"/>
      <c r="E112" s="140"/>
      <c r="F112" s="44"/>
      <c r="G112" s="44"/>
      <c r="H112" s="140"/>
      <c r="I112" s="140"/>
    </row>
    <row r="113" spans="1:9" x14ac:dyDescent="0.25">
      <c r="A113" s="42" t="s">
        <v>95</v>
      </c>
      <c r="B113" s="42" t="s">
        <v>143</v>
      </c>
      <c r="C113" s="42">
        <v>684</v>
      </c>
      <c r="D113" s="42">
        <v>926</v>
      </c>
      <c r="E113" s="40">
        <v>111</v>
      </c>
      <c r="F113" s="45">
        <v>778</v>
      </c>
      <c r="G113" s="40">
        <v>307</v>
      </c>
      <c r="H113" s="21">
        <v>821</v>
      </c>
      <c r="I113" s="21">
        <v>627</v>
      </c>
    </row>
    <row r="114" spans="1:9" x14ac:dyDescent="0.25">
      <c r="A114" s="100" t="s">
        <v>96</v>
      </c>
      <c r="B114" s="100" t="s">
        <v>144</v>
      </c>
      <c r="C114" s="100">
        <v>1805</v>
      </c>
      <c r="D114" s="100">
        <v>2065</v>
      </c>
      <c r="E114" s="157">
        <v>909</v>
      </c>
      <c r="F114" s="99">
        <v>867</v>
      </c>
      <c r="G114" s="99">
        <v>1591</v>
      </c>
      <c r="H114" s="80">
        <v>1999</v>
      </c>
      <c r="I114" s="80">
        <v>1184</v>
      </c>
    </row>
    <row r="115" spans="1:9" hidden="1" x14ac:dyDescent="0.25">
      <c r="A115" s="42" t="s">
        <v>97</v>
      </c>
      <c r="B115" s="42" t="s">
        <v>145</v>
      </c>
      <c r="C115" s="42">
        <v>501</v>
      </c>
      <c r="D115" s="42">
        <v>329</v>
      </c>
      <c r="E115" s="40">
        <v>1823</v>
      </c>
      <c r="F115" s="40">
        <v>1338</v>
      </c>
      <c r="G115" s="40">
        <v>1972</v>
      </c>
      <c r="H115" s="21">
        <v>3035</v>
      </c>
      <c r="I115" s="21">
        <v>4179</v>
      </c>
    </row>
    <row r="116" spans="1:9" x14ac:dyDescent="0.25">
      <c r="A116" s="42" t="s">
        <v>98</v>
      </c>
      <c r="B116" s="42" t="s">
        <v>146</v>
      </c>
      <c r="C116" s="42"/>
      <c r="D116" s="42"/>
      <c r="H116" s="21">
        <v>13</v>
      </c>
      <c r="I116" s="21">
        <v>226</v>
      </c>
    </row>
    <row r="117" spans="1:9" x14ac:dyDescent="0.25">
      <c r="A117" s="100" t="s">
        <v>310</v>
      </c>
      <c r="B117" s="100" t="s">
        <v>311</v>
      </c>
      <c r="C117" s="100">
        <v>71</v>
      </c>
      <c r="D117" s="100">
        <v>72</v>
      </c>
      <c r="E117" s="202">
        <v>25</v>
      </c>
      <c r="F117" s="202">
        <v>78</v>
      </c>
      <c r="G117" s="99">
        <v>93</v>
      </c>
      <c r="H117" s="80">
        <v>31</v>
      </c>
      <c r="I117" s="80">
        <v>37</v>
      </c>
    </row>
    <row r="118" spans="1:9" x14ac:dyDescent="0.25">
      <c r="A118" s="42" t="s">
        <v>101</v>
      </c>
      <c r="B118" s="42" t="s">
        <v>149</v>
      </c>
      <c r="C118" s="42">
        <v>168</v>
      </c>
      <c r="D118" s="42">
        <v>223</v>
      </c>
      <c r="E118" s="40">
        <v>126</v>
      </c>
      <c r="F118" s="40">
        <v>46</v>
      </c>
      <c r="G118" s="40">
        <v>87</v>
      </c>
      <c r="H118" s="21">
        <v>157</v>
      </c>
      <c r="I118" s="21">
        <v>203</v>
      </c>
    </row>
    <row r="119" spans="1:9" x14ac:dyDescent="0.25">
      <c r="A119" s="100" t="s">
        <v>336</v>
      </c>
      <c r="B119" s="100" t="s">
        <v>337</v>
      </c>
      <c r="C119" s="100"/>
      <c r="D119" s="100"/>
      <c r="E119" s="99"/>
      <c r="F119" s="99"/>
      <c r="G119" s="99"/>
      <c r="H119" s="80"/>
      <c r="I119" s="80"/>
    </row>
    <row r="120" spans="1:9" x14ac:dyDescent="0.25">
      <c r="A120" s="71" t="s">
        <v>94</v>
      </c>
      <c r="B120" s="71" t="s">
        <v>142</v>
      </c>
      <c r="C120" s="102">
        <f t="shared" ref="C120:D120" si="45">SUM(C113:C119)</f>
        <v>3229</v>
      </c>
      <c r="D120" s="102">
        <f t="shared" si="45"/>
        <v>3615</v>
      </c>
      <c r="E120" s="102">
        <f>SUM(E113:E119)</f>
        <v>2994</v>
      </c>
      <c r="F120" s="95">
        <f>SUM(F113:F119)</f>
        <v>3107</v>
      </c>
      <c r="G120" s="95">
        <f>SUM(G113:G119)</f>
        <v>4050</v>
      </c>
      <c r="H120" s="102">
        <f>SUM(H113:H119)</f>
        <v>6056</v>
      </c>
      <c r="I120" s="102">
        <f>SUM(I113:I119)</f>
        <v>6456</v>
      </c>
    </row>
    <row r="121" spans="1:9" x14ac:dyDescent="0.25">
      <c r="A121" s="47"/>
      <c r="B121" s="47"/>
      <c r="C121" s="47"/>
      <c r="D121" s="47"/>
      <c r="E121" s="141"/>
      <c r="F121" s="48"/>
    </row>
    <row r="122" spans="1:9" x14ac:dyDescent="0.25">
      <c r="A122" s="100" t="s">
        <v>102</v>
      </c>
      <c r="B122" s="100" t="s">
        <v>150</v>
      </c>
      <c r="C122" s="100">
        <v>7480</v>
      </c>
      <c r="D122" s="100">
        <v>7480</v>
      </c>
      <c r="E122" s="99"/>
      <c r="F122" s="103"/>
      <c r="G122" s="99">
        <v>9816</v>
      </c>
      <c r="H122" s="99">
        <v>9815.5970699999998</v>
      </c>
      <c r="I122" s="99">
        <v>6470</v>
      </c>
    </row>
    <row r="123" spans="1:9" x14ac:dyDescent="0.25">
      <c r="A123" s="47"/>
      <c r="B123" s="47"/>
      <c r="C123" s="47"/>
      <c r="D123" s="47"/>
      <c r="E123" s="141"/>
      <c r="F123" s="50"/>
    </row>
    <row r="124" spans="1:9" x14ac:dyDescent="0.25">
      <c r="A124" s="71" t="s">
        <v>103</v>
      </c>
      <c r="B124" s="71" t="s">
        <v>151</v>
      </c>
      <c r="C124" s="102">
        <f t="shared" ref="C124:D124" si="46">C120+C110+C122</f>
        <v>38320</v>
      </c>
      <c r="D124" s="102">
        <f t="shared" si="46"/>
        <v>38621</v>
      </c>
      <c r="E124" s="102">
        <f>E120+E110+E122</f>
        <v>39066</v>
      </c>
      <c r="F124" s="102">
        <f>F120+F110+F122</f>
        <v>40006</v>
      </c>
      <c r="G124" s="102">
        <f>G120+G110+G122</f>
        <v>42557</v>
      </c>
      <c r="H124" s="102">
        <f>H120+H110+H122</f>
        <v>47580.597070000003</v>
      </c>
      <c r="I124" s="102">
        <f>I120+I110+I122</f>
        <v>52165</v>
      </c>
    </row>
    <row r="125" spans="1:9" hidden="1" x14ac:dyDescent="0.25">
      <c r="E125" s="16"/>
      <c r="F125" s="16"/>
    </row>
    <row r="126" spans="1:9" x14ac:dyDescent="0.25">
      <c r="A126" s="52"/>
      <c r="B126" s="52"/>
      <c r="C126" s="52"/>
      <c r="D126" s="52"/>
      <c r="E126" s="52"/>
      <c r="F126" s="52"/>
    </row>
    <row r="128" spans="1:9" x14ac:dyDescent="0.25">
      <c r="A128" s="93" t="s">
        <v>104</v>
      </c>
      <c r="B128" s="93" t="s">
        <v>152</v>
      </c>
      <c r="C128" s="64">
        <v>2010</v>
      </c>
      <c r="D128" s="64">
        <v>2011</v>
      </c>
      <c r="E128" s="64">
        <v>2012</v>
      </c>
      <c r="F128" s="64">
        <v>2013</v>
      </c>
      <c r="G128" s="64">
        <v>2014</v>
      </c>
      <c r="H128" s="64">
        <v>2015</v>
      </c>
      <c r="I128" s="64">
        <v>2016</v>
      </c>
    </row>
    <row r="129" spans="1:9" x14ac:dyDescent="0.25">
      <c r="A129" s="71"/>
      <c r="B129" s="71"/>
      <c r="C129" s="65" t="s">
        <v>3</v>
      </c>
      <c r="D129" s="65" t="s">
        <v>3</v>
      </c>
      <c r="E129" s="65" t="s">
        <v>3</v>
      </c>
      <c r="F129" s="65" t="s">
        <v>3</v>
      </c>
      <c r="G129" s="65" t="s">
        <v>3</v>
      </c>
      <c r="H129" s="65" t="s">
        <v>3</v>
      </c>
      <c r="I129" s="65" t="s">
        <v>3</v>
      </c>
    </row>
    <row r="130" spans="1:9" x14ac:dyDescent="0.25">
      <c r="A130" s="110" t="s">
        <v>105</v>
      </c>
      <c r="B130" s="32" t="s">
        <v>153</v>
      </c>
      <c r="C130" s="32"/>
      <c r="D130" s="32"/>
      <c r="E130" s="139"/>
      <c r="F130" s="53"/>
    </row>
    <row r="131" spans="1:9" x14ac:dyDescent="0.25">
      <c r="A131" s="81" t="s">
        <v>106</v>
      </c>
      <c r="B131" s="81" t="s">
        <v>154</v>
      </c>
      <c r="C131" s="81">
        <v>31086</v>
      </c>
      <c r="D131" s="81">
        <v>31086</v>
      </c>
      <c r="E131" s="99">
        <v>31086</v>
      </c>
      <c r="F131" s="99">
        <v>31086</v>
      </c>
      <c r="G131" s="99">
        <v>31086</v>
      </c>
      <c r="H131" s="80">
        <v>31086</v>
      </c>
      <c r="I131" s="80">
        <v>32320</v>
      </c>
    </row>
    <row r="132" spans="1:9" x14ac:dyDescent="0.25">
      <c r="A132" s="33" t="s">
        <v>319</v>
      </c>
      <c r="B132" s="33" t="s">
        <v>320</v>
      </c>
      <c r="C132" s="33"/>
      <c r="D132" s="33"/>
      <c r="E132" s="40"/>
      <c r="F132" s="40"/>
      <c r="G132" s="21">
        <v>-2487</v>
      </c>
      <c r="H132" s="21">
        <v>-2349</v>
      </c>
      <c r="I132" s="21">
        <v>-1883</v>
      </c>
    </row>
    <row r="133" spans="1:9" x14ac:dyDescent="0.25">
      <c r="A133" s="100" t="s">
        <v>107</v>
      </c>
      <c r="B133" s="100" t="s">
        <v>284</v>
      </c>
      <c r="C133" s="100">
        <v>232</v>
      </c>
      <c r="D133" s="100">
        <v>225</v>
      </c>
      <c r="E133" s="99">
        <v>245</v>
      </c>
      <c r="F133" s="99">
        <v>299</v>
      </c>
      <c r="G133" s="80">
        <v>-912</v>
      </c>
      <c r="H133" s="80">
        <v>-350</v>
      </c>
      <c r="I133" s="80">
        <v>-214</v>
      </c>
    </row>
    <row r="134" spans="1:9" x14ac:dyDescent="0.25">
      <c r="A134" s="42" t="s">
        <v>108</v>
      </c>
      <c r="B134" s="42" t="s">
        <v>156</v>
      </c>
      <c r="C134" s="42"/>
      <c r="D134" s="42"/>
      <c r="E134" s="57"/>
      <c r="F134" s="40"/>
      <c r="G134" s="21"/>
      <c r="H134" s="21"/>
      <c r="I134" s="21"/>
    </row>
    <row r="135" spans="1:9" x14ac:dyDescent="0.25">
      <c r="A135" s="81" t="s">
        <v>109</v>
      </c>
      <c r="B135" s="81" t="s">
        <v>157</v>
      </c>
      <c r="C135" s="80">
        <v>3876</v>
      </c>
      <c r="D135" s="80">
        <v>3971</v>
      </c>
      <c r="E135" s="80">
        <v>4077</v>
      </c>
      <c r="F135" s="80">
        <v>4454</v>
      </c>
      <c r="G135" s="99">
        <v>4842</v>
      </c>
      <c r="H135" s="80">
        <v>9902</v>
      </c>
      <c r="I135" s="80">
        <v>10395</v>
      </c>
    </row>
    <row r="136" spans="1:9" x14ac:dyDescent="0.25">
      <c r="A136" s="42" t="s">
        <v>110</v>
      </c>
      <c r="B136" s="42" t="s">
        <v>158</v>
      </c>
      <c r="C136" s="184">
        <f>C33</f>
        <v>109</v>
      </c>
      <c r="D136" s="184">
        <f>D33</f>
        <v>209</v>
      </c>
      <c r="E136" s="184">
        <f>E33</f>
        <v>538</v>
      </c>
      <c r="F136" s="40">
        <v>712</v>
      </c>
      <c r="G136" s="40">
        <v>5661</v>
      </c>
      <c r="H136" s="21">
        <v>1363</v>
      </c>
      <c r="I136" s="40">
        <v>2411</v>
      </c>
    </row>
    <row r="137" spans="1:9" x14ac:dyDescent="0.25">
      <c r="A137" s="107" t="s">
        <v>111</v>
      </c>
      <c r="B137" s="107" t="s">
        <v>182</v>
      </c>
      <c r="C137" s="203"/>
      <c r="D137" s="203"/>
      <c r="E137" s="203"/>
      <c r="F137" s="99"/>
      <c r="G137" s="99"/>
      <c r="H137" s="80"/>
      <c r="I137" s="80"/>
    </row>
    <row r="138" spans="1:9" x14ac:dyDescent="0.25">
      <c r="A138" s="54" t="s">
        <v>112</v>
      </c>
      <c r="B138" s="54" t="s">
        <v>183</v>
      </c>
      <c r="C138" s="54"/>
      <c r="D138" s="54"/>
      <c r="E138" s="40"/>
      <c r="F138" s="21"/>
      <c r="G138" s="21"/>
      <c r="H138" s="21"/>
      <c r="I138" s="21"/>
    </row>
    <row r="139" spans="1:9" x14ac:dyDescent="0.25">
      <c r="A139" s="100" t="s">
        <v>113</v>
      </c>
      <c r="B139" s="100" t="s">
        <v>159</v>
      </c>
      <c r="C139" s="100"/>
      <c r="D139" s="100"/>
      <c r="E139" s="99"/>
      <c r="F139" s="99"/>
      <c r="G139" s="99"/>
      <c r="H139" s="80"/>
      <c r="I139" s="80"/>
    </row>
    <row r="140" spans="1:9" hidden="1" x14ac:dyDescent="0.25">
      <c r="A140" s="34" t="s">
        <v>114</v>
      </c>
      <c r="B140" s="34" t="s">
        <v>160</v>
      </c>
      <c r="C140" s="41">
        <f t="shared" ref="C140:D140" si="47">SUM(C131:C136,C139)</f>
        <v>35303</v>
      </c>
      <c r="D140" s="41">
        <f t="shared" si="47"/>
        <v>35491</v>
      </c>
      <c r="E140" s="41">
        <f>SUM(E131:E136,E139)</f>
        <v>35946</v>
      </c>
      <c r="F140" s="41">
        <f>SUM(F131:F136,F139)</f>
        <v>36551</v>
      </c>
      <c r="G140" s="41">
        <f>SUM(G131:G136,G139)</f>
        <v>38190</v>
      </c>
      <c r="H140" s="41">
        <f>SUM(H131:H139)</f>
        <v>39652</v>
      </c>
      <c r="I140" s="41">
        <f>SUM(I131:I139)</f>
        <v>43029</v>
      </c>
    </row>
    <row r="141" spans="1:9" x14ac:dyDescent="0.25">
      <c r="A141" s="42"/>
      <c r="B141" s="42"/>
      <c r="C141" s="42"/>
      <c r="D141" s="42"/>
      <c r="E141" s="142"/>
      <c r="F141" s="55"/>
      <c r="G141" s="55"/>
    </row>
    <row r="142" spans="1:9" x14ac:dyDescent="0.25">
      <c r="A142" s="71" t="s">
        <v>115</v>
      </c>
      <c r="B142" s="71" t="s">
        <v>161</v>
      </c>
      <c r="C142" s="71"/>
      <c r="D142" s="71"/>
      <c r="E142" s="154"/>
      <c r="F142" s="108"/>
      <c r="G142" s="108"/>
      <c r="H142" s="154"/>
      <c r="I142" s="154"/>
    </row>
    <row r="143" spans="1:9" hidden="1" x14ac:dyDescent="0.25">
      <c r="A143" s="32" t="s">
        <v>116</v>
      </c>
      <c r="B143" s="32" t="s">
        <v>162</v>
      </c>
      <c r="C143" s="32"/>
      <c r="D143" s="32"/>
      <c r="E143" s="142"/>
      <c r="F143" s="55"/>
      <c r="H143" s="21"/>
      <c r="I143" s="21"/>
    </row>
    <row r="144" spans="1:9" hidden="1" x14ac:dyDescent="0.25">
      <c r="A144" s="42" t="s">
        <v>117</v>
      </c>
      <c r="B144" s="42" t="s">
        <v>163</v>
      </c>
      <c r="C144" s="42">
        <v>11</v>
      </c>
      <c r="D144" s="42">
        <v>23</v>
      </c>
      <c r="E144" s="21">
        <v>27</v>
      </c>
      <c r="F144" s="21">
        <v>32</v>
      </c>
      <c r="G144" s="40">
        <v>34</v>
      </c>
      <c r="H144" s="21">
        <v>48</v>
      </c>
      <c r="I144" s="21">
        <v>61</v>
      </c>
    </row>
    <row r="145" spans="1:9" hidden="1" x14ac:dyDescent="0.25">
      <c r="A145" s="42" t="s">
        <v>118</v>
      </c>
      <c r="B145" s="42" t="s">
        <v>164</v>
      </c>
      <c r="C145" s="42"/>
      <c r="D145" s="42"/>
      <c r="E145" s="21"/>
      <c r="F145" s="21"/>
      <c r="G145" s="40"/>
      <c r="H145" s="21"/>
      <c r="I145" s="21"/>
    </row>
    <row r="146" spans="1:9" x14ac:dyDescent="0.25">
      <c r="A146" s="100" t="s">
        <v>119</v>
      </c>
      <c r="B146" s="100" t="s">
        <v>165</v>
      </c>
      <c r="C146" s="100"/>
      <c r="D146" s="100"/>
      <c r="E146" s="80">
        <v>3</v>
      </c>
      <c r="F146" s="80">
        <v>34</v>
      </c>
      <c r="G146" s="99">
        <v>97</v>
      </c>
      <c r="H146" s="80">
        <v>71</v>
      </c>
      <c r="I146" s="80">
        <v>46</v>
      </c>
    </row>
    <row r="147" spans="1:9" x14ac:dyDescent="0.25">
      <c r="A147" s="42" t="s">
        <v>120</v>
      </c>
      <c r="B147" s="42" t="s">
        <v>166</v>
      </c>
      <c r="C147" s="42">
        <v>132</v>
      </c>
      <c r="D147" s="42">
        <v>136</v>
      </c>
      <c r="E147" s="21">
        <v>133</v>
      </c>
      <c r="F147" s="21">
        <v>128</v>
      </c>
      <c r="G147" s="40"/>
      <c r="H147" s="21"/>
      <c r="I147" s="21"/>
    </row>
    <row r="148" spans="1:9" x14ac:dyDescent="0.25">
      <c r="A148" s="100" t="s">
        <v>121</v>
      </c>
      <c r="B148" s="100" t="s">
        <v>167</v>
      </c>
      <c r="C148" s="100"/>
      <c r="D148" s="100"/>
      <c r="E148" s="80"/>
      <c r="F148" s="80">
        <v>137</v>
      </c>
      <c r="G148" s="99">
        <v>137</v>
      </c>
      <c r="H148" s="80">
        <v>89</v>
      </c>
      <c r="I148" s="80">
        <v>40</v>
      </c>
    </row>
    <row r="149" spans="1:9" x14ac:dyDescent="0.25">
      <c r="A149" s="33" t="s">
        <v>122</v>
      </c>
      <c r="B149" s="33" t="s">
        <v>168</v>
      </c>
      <c r="C149" s="33"/>
      <c r="D149" s="33">
        <v>8</v>
      </c>
      <c r="E149" s="21">
        <v>30</v>
      </c>
      <c r="F149" s="21">
        <v>81</v>
      </c>
      <c r="G149" s="40">
        <v>680</v>
      </c>
      <c r="H149" s="21">
        <v>811</v>
      </c>
      <c r="I149" s="21">
        <v>774</v>
      </c>
    </row>
    <row r="150" spans="1:9" x14ac:dyDescent="0.25">
      <c r="A150" s="71" t="s">
        <v>116</v>
      </c>
      <c r="B150" s="71" t="s">
        <v>162</v>
      </c>
      <c r="C150" s="95">
        <f t="shared" ref="C150:D150" si="48">SUM(C144:C149)</f>
        <v>143</v>
      </c>
      <c r="D150" s="95">
        <f t="shared" si="48"/>
        <v>167</v>
      </c>
      <c r="E150" s="95">
        <f>SUM(E144:E149)</f>
        <v>193</v>
      </c>
      <c r="F150" s="95">
        <f>SUM(F144:F149)</f>
        <v>412</v>
      </c>
      <c r="G150" s="95">
        <f>SUM(G144:G149)</f>
        <v>948</v>
      </c>
      <c r="H150" s="95">
        <f t="shared" ref="H150:I150" si="49">SUM(H144:H149)</f>
        <v>1019</v>
      </c>
      <c r="I150" s="95">
        <f t="shared" si="49"/>
        <v>921</v>
      </c>
    </row>
    <row r="151" spans="1:9" hidden="1" x14ac:dyDescent="0.25">
      <c r="A151" s="32" t="s">
        <v>123</v>
      </c>
      <c r="B151" s="32" t="s">
        <v>169</v>
      </c>
      <c r="C151" s="32"/>
      <c r="D151" s="32"/>
      <c r="E151" s="59"/>
      <c r="F151" s="59"/>
      <c r="G151" s="59"/>
    </row>
    <row r="152" spans="1:9" x14ac:dyDescent="0.25">
      <c r="A152" s="100" t="s">
        <v>117</v>
      </c>
      <c r="B152" s="100" t="s">
        <v>163</v>
      </c>
      <c r="C152" s="100">
        <v>201</v>
      </c>
      <c r="D152" s="100">
        <v>194</v>
      </c>
      <c r="E152" s="80">
        <v>182</v>
      </c>
      <c r="F152" s="80">
        <v>373</v>
      </c>
      <c r="G152" s="151">
        <v>424</v>
      </c>
      <c r="H152" s="80">
        <v>375</v>
      </c>
      <c r="I152" s="80">
        <v>192</v>
      </c>
    </row>
    <row r="153" spans="1:9" ht="30" x14ac:dyDescent="0.25">
      <c r="A153" s="42" t="s">
        <v>124</v>
      </c>
      <c r="B153" s="42" t="s">
        <v>170</v>
      </c>
      <c r="C153" s="42">
        <v>144</v>
      </c>
      <c r="D153" s="42">
        <v>231</v>
      </c>
      <c r="E153" s="21">
        <v>260</v>
      </c>
      <c r="F153" s="21">
        <v>273</v>
      </c>
      <c r="G153" s="40">
        <v>383</v>
      </c>
      <c r="H153" s="21">
        <v>302</v>
      </c>
      <c r="I153" s="21">
        <v>391</v>
      </c>
    </row>
    <row r="154" spans="1:9" x14ac:dyDescent="0.25">
      <c r="A154" s="100" t="s">
        <v>125</v>
      </c>
      <c r="B154" s="100" t="s">
        <v>171</v>
      </c>
      <c r="C154" s="100">
        <v>1028</v>
      </c>
      <c r="D154" s="100">
        <v>1077</v>
      </c>
      <c r="E154" s="80">
        <v>1075</v>
      </c>
      <c r="F154" s="80">
        <v>1238</v>
      </c>
      <c r="G154" s="99">
        <v>1583</v>
      </c>
      <c r="H154" s="80"/>
      <c r="I154" s="80">
        <v>1545</v>
      </c>
    </row>
    <row r="155" spans="1:9" x14ac:dyDescent="0.25">
      <c r="A155" s="42" t="s">
        <v>119</v>
      </c>
      <c r="B155" s="42" t="s">
        <v>165</v>
      </c>
      <c r="C155" s="42">
        <v>36</v>
      </c>
      <c r="D155" s="42"/>
      <c r="E155" s="21">
        <v>8</v>
      </c>
      <c r="F155" s="21">
        <v>11</v>
      </c>
      <c r="G155" s="40">
        <v>26</v>
      </c>
      <c r="H155" s="21">
        <v>28</v>
      </c>
      <c r="I155" s="21">
        <v>26</v>
      </c>
    </row>
    <row r="156" spans="1:9" x14ac:dyDescent="0.25">
      <c r="A156" s="100" t="s">
        <v>126</v>
      </c>
      <c r="B156" s="100" t="s">
        <v>172</v>
      </c>
      <c r="C156" s="100">
        <v>551</v>
      </c>
      <c r="D156" s="100">
        <v>374</v>
      </c>
      <c r="E156" s="80">
        <v>536</v>
      </c>
      <c r="F156" s="80">
        <v>350</v>
      </c>
      <c r="G156" s="99">
        <v>395</v>
      </c>
      <c r="H156" s="80">
        <v>3533</v>
      </c>
      <c r="I156" s="80">
        <v>691</v>
      </c>
    </row>
    <row r="157" spans="1:9" ht="30" x14ac:dyDescent="0.25">
      <c r="A157" s="42" t="s">
        <v>127</v>
      </c>
      <c r="B157" s="42" t="s">
        <v>173</v>
      </c>
      <c r="C157" s="42">
        <v>541</v>
      </c>
      <c r="D157" s="42">
        <v>661</v>
      </c>
      <c r="E157" s="21">
        <v>635</v>
      </c>
      <c r="F157" s="21">
        <v>391</v>
      </c>
      <c r="G157" s="40">
        <v>186</v>
      </c>
      <c r="H157" s="21">
        <v>2356</v>
      </c>
      <c r="I157" s="21">
        <v>5043</v>
      </c>
    </row>
    <row r="158" spans="1:9" x14ac:dyDescent="0.25">
      <c r="A158" s="100" t="s">
        <v>128</v>
      </c>
      <c r="B158" s="100" t="s">
        <v>174</v>
      </c>
      <c r="C158" s="100">
        <v>104</v>
      </c>
      <c r="D158" s="100">
        <v>78</v>
      </c>
      <c r="E158" s="80">
        <v>93</v>
      </c>
      <c r="F158" s="80">
        <v>137</v>
      </c>
      <c r="G158" s="99">
        <v>192</v>
      </c>
      <c r="H158" s="80">
        <v>120</v>
      </c>
      <c r="I158" s="80">
        <v>134</v>
      </c>
    </row>
    <row r="159" spans="1:9" x14ac:dyDescent="0.25">
      <c r="A159" s="42" t="s">
        <v>129</v>
      </c>
      <c r="B159" s="42" t="s">
        <v>175</v>
      </c>
      <c r="C159" s="42"/>
      <c r="D159" s="42">
        <v>67</v>
      </c>
      <c r="E159" s="21"/>
      <c r="F159" s="21">
        <v>69</v>
      </c>
      <c r="G159" s="40">
        <v>103</v>
      </c>
      <c r="H159" s="21">
        <v>28</v>
      </c>
      <c r="I159" s="21">
        <v>25</v>
      </c>
    </row>
    <row r="160" spans="1:9" x14ac:dyDescent="0.25">
      <c r="A160" s="100" t="s">
        <v>121</v>
      </c>
      <c r="B160" s="100" t="s">
        <v>167</v>
      </c>
      <c r="C160" s="100"/>
      <c r="D160" s="100"/>
      <c r="E160" s="80"/>
      <c r="F160" s="80">
        <v>39</v>
      </c>
      <c r="G160" s="99">
        <v>48</v>
      </c>
      <c r="H160" s="80">
        <v>49</v>
      </c>
      <c r="I160" s="80">
        <v>48</v>
      </c>
    </row>
    <row r="161" spans="1:9" x14ac:dyDescent="0.25">
      <c r="A161" s="42" t="s">
        <v>264</v>
      </c>
      <c r="B161" s="42" t="s">
        <v>338</v>
      </c>
      <c r="C161" s="42"/>
      <c r="D161" s="42"/>
      <c r="E161" s="21"/>
      <c r="F161" s="21"/>
      <c r="G161" s="40"/>
      <c r="H161" s="21"/>
      <c r="I161" s="21"/>
    </row>
    <row r="162" spans="1:9" x14ac:dyDescent="0.25">
      <c r="A162" s="100" t="s">
        <v>130</v>
      </c>
      <c r="B162" s="100" t="s">
        <v>176</v>
      </c>
      <c r="C162" s="100">
        <v>269</v>
      </c>
      <c r="D162" s="100">
        <v>281</v>
      </c>
      <c r="E162" s="80">
        <v>138</v>
      </c>
      <c r="F162" s="80">
        <v>162</v>
      </c>
      <c r="G162" s="99">
        <v>79</v>
      </c>
      <c r="H162" s="80">
        <v>119</v>
      </c>
      <c r="I162" s="80">
        <v>120</v>
      </c>
    </row>
    <row r="163" spans="1:9" x14ac:dyDescent="0.25">
      <c r="A163" s="71" t="s">
        <v>123</v>
      </c>
      <c r="B163" s="71" t="s">
        <v>169</v>
      </c>
      <c r="C163" s="95">
        <f t="shared" ref="C163:D163" si="50">SUM(C152:C162)</f>
        <v>2874</v>
      </c>
      <c r="D163" s="95">
        <f t="shared" si="50"/>
        <v>2963</v>
      </c>
      <c r="E163" s="95">
        <f>SUM(E152:E162)</f>
        <v>2927</v>
      </c>
      <c r="F163" s="95">
        <f>SUM(F152:F162)</f>
        <v>3043</v>
      </c>
      <c r="G163" s="95">
        <f>SUM(G152:G162)</f>
        <v>3419</v>
      </c>
      <c r="H163" s="95">
        <f t="shared" ref="H163:I163" si="51">SUM(H152:H162)</f>
        <v>6910</v>
      </c>
      <c r="I163" s="95">
        <f t="shared" si="51"/>
        <v>8215</v>
      </c>
    </row>
    <row r="164" spans="1:9" x14ac:dyDescent="0.25">
      <c r="A164" s="35"/>
      <c r="B164" s="35"/>
      <c r="C164" s="60"/>
      <c r="D164" s="60"/>
      <c r="E164" s="60"/>
      <c r="F164" s="60"/>
      <c r="G164" s="60"/>
    </row>
    <row r="165" spans="1:9" x14ac:dyDescent="0.25">
      <c r="A165" s="71" t="s">
        <v>131</v>
      </c>
      <c r="B165" s="71" t="s">
        <v>177</v>
      </c>
      <c r="C165" s="102">
        <f t="shared" ref="C165:D165" si="52">C150+C163</f>
        <v>3017</v>
      </c>
      <c r="D165" s="102">
        <f t="shared" si="52"/>
        <v>3130</v>
      </c>
      <c r="E165" s="102">
        <f>E150+E163</f>
        <v>3120</v>
      </c>
      <c r="F165" s="102">
        <f>F150+F163</f>
        <v>3455</v>
      </c>
      <c r="G165" s="102">
        <f>G150+G163</f>
        <v>4367</v>
      </c>
      <c r="H165" s="102">
        <f>H163+H150</f>
        <v>7929</v>
      </c>
      <c r="I165" s="102">
        <f>I163+I150</f>
        <v>9136</v>
      </c>
    </row>
    <row r="166" spans="1:9" x14ac:dyDescent="0.25">
      <c r="A166" s="61"/>
      <c r="B166" s="61"/>
      <c r="C166" s="142"/>
      <c r="D166" s="142"/>
      <c r="E166" s="142"/>
      <c r="F166" s="60"/>
      <c r="G166" s="60"/>
    </row>
    <row r="167" spans="1:9" hidden="1" x14ac:dyDescent="0.25">
      <c r="A167" s="34" t="s">
        <v>132</v>
      </c>
      <c r="B167" s="34" t="s">
        <v>178</v>
      </c>
      <c r="C167" s="41">
        <f t="shared" ref="C167:D167" si="53">C165+C140</f>
        <v>38320</v>
      </c>
      <c r="D167" s="41">
        <f t="shared" si="53"/>
        <v>38621</v>
      </c>
      <c r="E167" s="41">
        <f>E165+E140</f>
        <v>39066</v>
      </c>
      <c r="F167" s="41">
        <f>F165+F140</f>
        <v>40006</v>
      </c>
      <c r="G167" s="41">
        <f>G165+G140</f>
        <v>42557</v>
      </c>
      <c r="H167" s="41">
        <f>H165+H140</f>
        <v>47581</v>
      </c>
      <c r="I167" s="41">
        <f>I165+I140</f>
        <v>52165</v>
      </c>
    </row>
  </sheetData>
  <mergeCells count="3">
    <mergeCell ref="A5:C5"/>
    <mergeCell ref="A41:C41"/>
    <mergeCell ref="A97:C97"/>
  </mergeCells>
  <pageMargins left="0.7" right="0.7" top="0.75" bottom="0.75" header="0.3" footer="0.3"/>
  <pageSetup paperSize="9" orientation="portrait" r:id="rId1"/>
  <ignoredErrors>
    <ignoredError sqref="N10:S10 N11:S11 N12:S1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148"/>
  <sheetViews>
    <sheetView zoomScale="86" zoomScaleNormal="86" workbookViewId="0">
      <selection activeCell="C19" sqref="C19"/>
    </sheetView>
  </sheetViews>
  <sheetFormatPr defaultColWidth="11.85546875" defaultRowHeight="15" x14ac:dyDescent="0.25"/>
  <cols>
    <col min="1" max="1" width="83" style="8" bestFit="1" customWidth="1"/>
    <col min="2" max="2" width="58.85546875" style="8" hidden="1" customWidth="1"/>
    <col min="3" max="3" width="9.42578125" style="6" bestFit="1" customWidth="1"/>
    <col min="4" max="7" width="9.5703125" style="6" bestFit="1" customWidth="1"/>
    <col min="8" max="9" width="10.28515625" style="6" bestFit="1" customWidth="1"/>
    <col min="10" max="10" width="11.28515625" style="6" bestFit="1" customWidth="1"/>
    <col min="11" max="11" width="31.42578125" style="6" bestFit="1" customWidth="1"/>
    <col min="12" max="12" width="25.140625" style="6" hidden="1" customWidth="1"/>
    <col min="13" max="17" width="9.140625" style="6" bestFit="1" customWidth="1"/>
    <col min="18" max="19" width="10.28515625" style="6" bestFit="1" customWidth="1"/>
    <col min="20" max="20" width="10.7109375" style="7" customWidth="1"/>
    <col min="21" max="16384" width="11.85546875" style="6"/>
  </cols>
  <sheetData>
    <row r="1" spans="1:20" ht="26.25" x14ac:dyDescent="0.4">
      <c r="A1" s="62" t="s">
        <v>363</v>
      </c>
      <c r="B1" s="5"/>
    </row>
    <row r="3" spans="1:20" x14ac:dyDescent="0.25">
      <c r="C3" s="8"/>
    </row>
    <row r="5" spans="1:20" ht="21" x14ac:dyDescent="0.35">
      <c r="A5" s="73" t="s">
        <v>204</v>
      </c>
    </row>
    <row r="6" spans="1:20" x14ac:dyDescent="0.25">
      <c r="A6" s="63"/>
      <c r="B6" s="63"/>
      <c r="C6" s="64">
        <v>2010</v>
      </c>
      <c r="D6" s="64">
        <v>2011</v>
      </c>
      <c r="E6" s="64">
        <v>2012</v>
      </c>
      <c r="F6" s="64">
        <v>2013</v>
      </c>
      <c r="G6" s="64">
        <v>2014</v>
      </c>
      <c r="H6" s="64">
        <v>2015</v>
      </c>
      <c r="I6" s="64">
        <v>2016</v>
      </c>
      <c r="K6" s="63"/>
      <c r="L6" s="63"/>
      <c r="M6" s="64">
        <v>2010</v>
      </c>
      <c r="N6" s="64">
        <v>2011</v>
      </c>
      <c r="O6" s="64">
        <v>2012</v>
      </c>
      <c r="P6" s="64">
        <v>2013</v>
      </c>
      <c r="Q6" s="64">
        <v>2014</v>
      </c>
      <c r="R6" s="64">
        <v>2015</v>
      </c>
      <c r="S6" s="64">
        <v>2016</v>
      </c>
    </row>
    <row r="7" spans="1:20" x14ac:dyDescent="0.25">
      <c r="A7" s="63"/>
      <c r="B7" s="63"/>
      <c r="C7" s="65" t="s">
        <v>3</v>
      </c>
      <c r="D7" s="65" t="s">
        <v>3</v>
      </c>
      <c r="E7" s="65" t="s">
        <v>3</v>
      </c>
      <c r="F7" s="65" t="s">
        <v>3</v>
      </c>
      <c r="G7" s="65" t="s">
        <v>3</v>
      </c>
      <c r="H7" s="65" t="s">
        <v>3</v>
      </c>
      <c r="I7" s="65" t="s">
        <v>3</v>
      </c>
      <c r="K7" s="63"/>
      <c r="L7" s="63"/>
      <c r="M7" s="65" t="s">
        <v>3</v>
      </c>
      <c r="N7" s="65" t="s">
        <v>3</v>
      </c>
      <c r="O7" s="65" t="s">
        <v>3</v>
      </c>
      <c r="P7" s="65" t="s">
        <v>3</v>
      </c>
      <c r="Q7" s="65" t="s">
        <v>3</v>
      </c>
      <c r="R7" s="65" t="s">
        <v>3</v>
      </c>
      <c r="S7" s="65" t="s">
        <v>3</v>
      </c>
    </row>
    <row r="8" spans="1:20" x14ac:dyDescent="0.25">
      <c r="A8" s="10"/>
      <c r="B8" s="10"/>
      <c r="C8" s="11"/>
      <c r="D8" s="11"/>
      <c r="E8" s="11"/>
      <c r="F8" s="11"/>
      <c r="G8" s="11"/>
      <c r="H8" s="11"/>
      <c r="I8" s="11"/>
      <c r="K8" s="1" t="s">
        <v>346</v>
      </c>
      <c r="L8" s="6" t="s">
        <v>254</v>
      </c>
      <c r="M8" s="137">
        <f t="shared" ref="M8:S8" si="0">C12</f>
        <v>3046</v>
      </c>
      <c r="N8" s="137">
        <f t="shared" si="0"/>
        <v>4518</v>
      </c>
      <c r="O8" s="137">
        <f t="shared" si="0"/>
        <v>6226</v>
      </c>
      <c r="P8" s="137">
        <f t="shared" si="0"/>
        <v>6059</v>
      </c>
      <c r="Q8" s="137">
        <f t="shared" si="0"/>
        <v>6870</v>
      </c>
      <c r="R8" s="137">
        <f t="shared" si="0"/>
        <v>6100</v>
      </c>
      <c r="S8" s="137">
        <f t="shared" si="0"/>
        <v>6778</v>
      </c>
    </row>
    <row r="9" spans="1:20" x14ac:dyDescent="0.25">
      <c r="A9" s="76" t="s">
        <v>0</v>
      </c>
      <c r="B9" s="77" t="s">
        <v>6</v>
      </c>
      <c r="C9" s="78">
        <v>2801</v>
      </c>
      <c r="D9" s="78">
        <v>4510</v>
      </c>
      <c r="E9" s="78">
        <v>5393</v>
      </c>
      <c r="F9" s="78">
        <v>5962</v>
      </c>
      <c r="G9" s="78">
        <v>6870</v>
      </c>
      <c r="H9" s="78">
        <v>5471</v>
      </c>
      <c r="I9" s="78">
        <v>6048</v>
      </c>
      <c r="K9" s="164" t="s">
        <v>229</v>
      </c>
      <c r="L9" s="90" t="s">
        <v>229</v>
      </c>
      <c r="M9" s="165">
        <f t="shared" ref="M9:S9" si="1">C12+C22-C17</f>
        <v>758</v>
      </c>
      <c r="N9" s="165">
        <f t="shared" si="1"/>
        <v>1438</v>
      </c>
      <c r="O9" s="165">
        <f t="shared" si="1"/>
        <v>2032</v>
      </c>
      <c r="P9" s="165">
        <f t="shared" si="1"/>
        <v>2375</v>
      </c>
      <c r="Q9" s="165">
        <f t="shared" si="1"/>
        <v>4113</v>
      </c>
      <c r="R9" s="165">
        <f t="shared" si="1"/>
        <v>1618</v>
      </c>
      <c r="S9" s="165">
        <f t="shared" si="1"/>
        <v>2135</v>
      </c>
    </row>
    <row r="10" spans="1:20" x14ac:dyDescent="0.25">
      <c r="A10" s="14" t="s">
        <v>5</v>
      </c>
      <c r="B10" s="12" t="s">
        <v>7</v>
      </c>
      <c r="C10" s="40"/>
      <c r="D10" s="40"/>
      <c r="E10" s="40"/>
      <c r="F10" s="40"/>
      <c r="G10" s="40"/>
      <c r="H10" s="40">
        <v>613</v>
      </c>
      <c r="I10" s="40">
        <v>700</v>
      </c>
      <c r="K10" s="117" t="s">
        <v>230</v>
      </c>
      <c r="L10" s="118" t="s">
        <v>243</v>
      </c>
      <c r="M10" s="119">
        <f t="shared" ref="M10:S10" si="2">M9/M8</f>
        <v>0.24885095206828628</v>
      </c>
      <c r="N10" s="119">
        <f t="shared" si="2"/>
        <v>0.31828242585214694</v>
      </c>
      <c r="O10" s="119">
        <f t="shared" si="2"/>
        <v>0.32637327336973981</v>
      </c>
      <c r="P10" s="119">
        <f t="shared" si="2"/>
        <v>0.39197887440171647</v>
      </c>
      <c r="Q10" s="119">
        <f t="shared" si="2"/>
        <v>0.59868995633187772</v>
      </c>
      <c r="R10" s="119">
        <f t="shared" si="2"/>
        <v>0.26524590163934425</v>
      </c>
      <c r="S10" s="119">
        <f t="shared" si="2"/>
        <v>0.31498967246975507</v>
      </c>
    </row>
    <row r="11" spans="1:20" x14ac:dyDescent="0.25">
      <c r="A11" s="76" t="s">
        <v>2</v>
      </c>
      <c r="B11" s="148" t="s">
        <v>9</v>
      </c>
      <c r="C11" s="78">
        <v>245</v>
      </c>
      <c r="D11" s="78">
        <v>8</v>
      </c>
      <c r="E11" s="78">
        <v>833</v>
      </c>
      <c r="F11" s="78">
        <v>97</v>
      </c>
      <c r="G11" s="78"/>
      <c r="H11" s="78">
        <v>16</v>
      </c>
      <c r="I11" s="78">
        <v>30</v>
      </c>
      <c r="K11" s="164" t="s">
        <v>231</v>
      </c>
      <c r="L11" s="90" t="s">
        <v>244</v>
      </c>
      <c r="M11" s="165">
        <f t="shared" ref="M11:S11" si="3">C31</f>
        <v>97</v>
      </c>
      <c r="N11" s="165">
        <f t="shared" si="3"/>
        <v>735</v>
      </c>
      <c r="O11" s="165">
        <f t="shared" si="3"/>
        <v>1022</v>
      </c>
      <c r="P11" s="165">
        <f t="shared" si="3"/>
        <v>421</v>
      </c>
      <c r="Q11" s="165">
        <f t="shared" si="3"/>
        <v>1635</v>
      </c>
      <c r="R11" s="165">
        <f t="shared" si="3"/>
        <v>-229</v>
      </c>
      <c r="S11" s="165">
        <f t="shared" si="3"/>
        <v>479</v>
      </c>
    </row>
    <row r="12" spans="1:20" x14ac:dyDescent="0.25">
      <c r="A12" s="66" t="s">
        <v>4</v>
      </c>
      <c r="B12" s="66" t="s">
        <v>10</v>
      </c>
      <c r="C12" s="186">
        <f>SUM(C9:C11)</f>
        <v>3046</v>
      </c>
      <c r="D12" s="186">
        <f t="shared" ref="D12:I12" si="4">D9+D11+D10</f>
        <v>4518</v>
      </c>
      <c r="E12" s="186">
        <f t="shared" si="4"/>
        <v>6226</v>
      </c>
      <c r="F12" s="186">
        <f t="shared" si="4"/>
        <v>6059</v>
      </c>
      <c r="G12" s="186">
        <f t="shared" si="4"/>
        <v>6870</v>
      </c>
      <c r="H12" s="186">
        <f t="shared" si="4"/>
        <v>6100</v>
      </c>
      <c r="I12" s="186">
        <f t="shared" si="4"/>
        <v>6778</v>
      </c>
      <c r="K12" s="117" t="s">
        <v>232</v>
      </c>
      <c r="L12" s="228" t="s">
        <v>245</v>
      </c>
      <c r="M12" s="119">
        <f t="shared" ref="M12:S12" si="5">M11/M8</f>
        <v>3.1845042678923179E-2</v>
      </c>
      <c r="N12" s="119">
        <f t="shared" si="5"/>
        <v>0.16268260292164674</v>
      </c>
      <c r="O12" s="119">
        <f t="shared" si="5"/>
        <v>0.16415033729521361</v>
      </c>
      <c r="P12" s="119">
        <f t="shared" si="5"/>
        <v>6.9483413104472688E-2</v>
      </c>
      <c r="Q12" s="119">
        <f t="shared" si="5"/>
        <v>0.23799126637554585</v>
      </c>
      <c r="R12" s="119">
        <f t="shared" si="5"/>
        <v>-3.7540983606557374E-2</v>
      </c>
      <c r="S12" s="119">
        <f t="shared" si="5"/>
        <v>7.0669814104455594E-2</v>
      </c>
    </row>
    <row r="13" spans="1:20" x14ac:dyDescent="0.25">
      <c r="A13" s="66"/>
      <c r="B13" s="66"/>
      <c r="C13" s="186"/>
      <c r="D13" s="186"/>
      <c r="E13" s="186"/>
      <c r="F13" s="186"/>
      <c r="G13" s="186"/>
      <c r="H13" s="186"/>
      <c r="I13" s="186"/>
      <c r="K13" s="123" t="s">
        <v>242</v>
      </c>
      <c r="L13" s="90" t="s">
        <v>246</v>
      </c>
      <c r="M13" s="166">
        <f t="shared" ref="M13:S13" si="6">C89</f>
        <v>14012</v>
      </c>
      <c r="N13" s="166">
        <f t="shared" si="6"/>
        <v>14459</v>
      </c>
      <c r="O13" s="166">
        <f t="shared" si="6"/>
        <v>15647</v>
      </c>
      <c r="P13" s="166">
        <f t="shared" si="6"/>
        <v>15915</v>
      </c>
      <c r="Q13" s="166">
        <f t="shared" si="6"/>
        <v>13051</v>
      </c>
      <c r="R13" s="166">
        <f t="shared" si="6"/>
        <v>14102</v>
      </c>
      <c r="S13" s="166">
        <f t="shared" si="6"/>
        <v>15115</v>
      </c>
    </row>
    <row r="14" spans="1:20" s="17" customFormat="1" x14ac:dyDescent="0.25">
      <c r="A14" s="20" t="s">
        <v>184</v>
      </c>
      <c r="B14" s="20" t="s">
        <v>207</v>
      </c>
      <c r="C14" s="214">
        <v>-65</v>
      </c>
      <c r="D14" s="214">
        <v>-93</v>
      </c>
      <c r="E14" s="214">
        <v>-205</v>
      </c>
      <c r="F14" s="214">
        <v>-75</v>
      </c>
      <c r="G14" s="214">
        <v>-76</v>
      </c>
      <c r="H14" s="214">
        <v>-99</v>
      </c>
      <c r="I14" s="214">
        <v>-55</v>
      </c>
      <c r="K14" s="2" t="s">
        <v>86</v>
      </c>
      <c r="L14" s="18" t="s">
        <v>135</v>
      </c>
      <c r="M14" s="19">
        <f t="shared" ref="M14:S14" si="7">C83</f>
        <v>2745</v>
      </c>
      <c r="N14" s="19">
        <f t="shared" si="7"/>
        <v>6044</v>
      </c>
      <c r="O14" s="19">
        <f t="shared" si="7"/>
        <v>6194</v>
      </c>
      <c r="P14" s="19">
        <f t="shared" si="7"/>
        <v>8835</v>
      </c>
      <c r="Q14" s="19">
        <f t="shared" si="7"/>
        <v>6470</v>
      </c>
      <c r="R14" s="19">
        <f t="shared" si="7"/>
        <v>4492</v>
      </c>
      <c r="S14" s="19">
        <f t="shared" si="7"/>
        <v>8512</v>
      </c>
      <c r="T14" s="7"/>
    </row>
    <row r="15" spans="1:20" s="17" customFormat="1" x14ac:dyDescent="0.25">
      <c r="A15" s="79" t="s">
        <v>185</v>
      </c>
      <c r="B15" s="79" t="s">
        <v>208</v>
      </c>
      <c r="C15" s="220">
        <v>-850</v>
      </c>
      <c r="D15" s="220">
        <v>-1039</v>
      </c>
      <c r="E15" s="220">
        <v>-1192</v>
      </c>
      <c r="F15" s="220">
        <v>-1522</v>
      </c>
      <c r="G15" s="220">
        <v>-1602</v>
      </c>
      <c r="H15" s="220">
        <v>-2228</v>
      </c>
      <c r="I15" s="220">
        <v>-2165</v>
      </c>
      <c r="K15" s="167" t="s">
        <v>233</v>
      </c>
      <c r="L15" s="90" t="s">
        <v>257</v>
      </c>
      <c r="M15" s="170">
        <f t="shared" ref="M15:S15" si="8">C86</f>
        <v>10767</v>
      </c>
      <c r="N15" s="170">
        <f t="shared" si="8"/>
        <v>7876</v>
      </c>
      <c r="O15" s="170">
        <f t="shared" si="8"/>
        <v>9356</v>
      </c>
      <c r="P15" s="170">
        <f t="shared" si="8"/>
        <v>6982</v>
      </c>
      <c r="Q15" s="170">
        <f t="shared" si="8"/>
        <v>6471</v>
      </c>
      <c r="R15" s="170">
        <f t="shared" si="8"/>
        <v>9498</v>
      </c>
      <c r="S15" s="170">
        <f t="shared" si="8"/>
        <v>6513</v>
      </c>
      <c r="T15" s="7"/>
    </row>
    <row r="16" spans="1:20" x14ac:dyDescent="0.25">
      <c r="A16" s="20" t="s">
        <v>186</v>
      </c>
      <c r="B16" s="20" t="s">
        <v>209</v>
      </c>
      <c r="C16" s="214">
        <v>-2209</v>
      </c>
      <c r="D16" s="214">
        <v>-2768</v>
      </c>
      <c r="E16" s="214">
        <v>-2936</v>
      </c>
      <c r="F16" s="214">
        <v>-3497</v>
      </c>
      <c r="G16" s="214">
        <v>-3875</v>
      </c>
      <c r="H16" s="214">
        <v>-4394</v>
      </c>
      <c r="I16" s="214">
        <v>-3591</v>
      </c>
      <c r="K16" s="121" t="s">
        <v>234</v>
      </c>
      <c r="L16" s="6" t="s">
        <v>247</v>
      </c>
      <c r="M16" s="19">
        <f t="shared" ref="M16:S16" si="9">C100</f>
        <v>1326</v>
      </c>
      <c r="N16" s="19">
        <f t="shared" si="9"/>
        <v>1958</v>
      </c>
      <c r="O16" s="19">
        <f t="shared" si="9"/>
        <v>1738</v>
      </c>
      <c r="P16" s="19">
        <f t="shared" si="9"/>
        <v>2465</v>
      </c>
      <c r="Q16" s="19">
        <f t="shared" si="9"/>
        <v>3731</v>
      </c>
      <c r="R16" s="19">
        <f t="shared" si="9"/>
        <v>2136</v>
      </c>
      <c r="S16" s="19">
        <f t="shared" si="9"/>
        <v>3504</v>
      </c>
    </row>
    <row r="17" spans="1:20" x14ac:dyDescent="0.25">
      <c r="A17" s="79" t="s">
        <v>187</v>
      </c>
      <c r="B17" s="79" t="s">
        <v>210</v>
      </c>
      <c r="C17" s="220">
        <v>-643</v>
      </c>
      <c r="D17" s="220">
        <v>-597</v>
      </c>
      <c r="E17" s="220">
        <v>-856</v>
      </c>
      <c r="F17" s="220">
        <v>-1828</v>
      </c>
      <c r="G17" s="220">
        <v>-2285</v>
      </c>
      <c r="H17" s="220">
        <v>-1790</v>
      </c>
      <c r="I17" s="220">
        <v>-1478</v>
      </c>
      <c r="K17" s="167" t="s">
        <v>96</v>
      </c>
      <c r="L17" s="90" t="s">
        <v>287</v>
      </c>
      <c r="M17" s="170">
        <f t="shared" ref="M17:S17" si="10">C93+C94</f>
        <v>685</v>
      </c>
      <c r="N17" s="170">
        <f t="shared" si="10"/>
        <v>1594</v>
      </c>
      <c r="O17" s="170">
        <f t="shared" si="10"/>
        <v>1483</v>
      </c>
      <c r="P17" s="170">
        <f t="shared" si="10"/>
        <v>2141</v>
      </c>
      <c r="Q17" s="170">
        <f t="shared" si="10"/>
        <v>3460</v>
      </c>
      <c r="R17" s="170">
        <f t="shared" si="10"/>
        <v>1504</v>
      </c>
      <c r="S17" s="170">
        <f t="shared" si="10"/>
        <v>3142</v>
      </c>
    </row>
    <row r="18" spans="1:20" x14ac:dyDescent="0.25">
      <c r="A18" s="20" t="s">
        <v>188</v>
      </c>
      <c r="B18" s="20" t="s">
        <v>211</v>
      </c>
      <c r="C18" s="215"/>
      <c r="D18" s="215"/>
      <c r="E18" s="215"/>
      <c r="F18" s="215"/>
      <c r="G18" s="215"/>
      <c r="H18" s="215">
        <v>-367</v>
      </c>
      <c r="I18" s="215">
        <v>-450</v>
      </c>
      <c r="K18" s="2" t="s">
        <v>235</v>
      </c>
      <c r="L18" s="6" t="s">
        <v>288</v>
      </c>
      <c r="M18" s="19">
        <f t="shared" ref="M18:S18" si="11">C98</f>
        <v>613</v>
      </c>
      <c r="N18" s="19">
        <f t="shared" si="11"/>
        <v>258</v>
      </c>
      <c r="O18" s="19">
        <f t="shared" si="11"/>
        <v>151</v>
      </c>
      <c r="P18" s="19">
        <f t="shared" si="11"/>
        <v>187</v>
      </c>
      <c r="Q18" s="19">
        <f t="shared" si="11"/>
        <v>175</v>
      </c>
      <c r="R18" s="19">
        <f t="shared" si="11"/>
        <v>90</v>
      </c>
      <c r="S18" s="19">
        <f t="shared" si="11"/>
        <v>241</v>
      </c>
    </row>
    <row r="19" spans="1:20" x14ac:dyDescent="0.25">
      <c r="A19" s="79" t="s">
        <v>189</v>
      </c>
      <c r="B19" s="79"/>
      <c r="C19" s="221"/>
      <c r="D19" s="221"/>
      <c r="E19" s="221"/>
      <c r="F19" s="221"/>
      <c r="G19" s="221"/>
      <c r="H19" s="221"/>
      <c r="I19" s="221">
        <v>5</v>
      </c>
      <c r="J19" s="7"/>
      <c r="K19" s="229" t="s">
        <v>236</v>
      </c>
      <c r="L19" s="90" t="s">
        <v>250</v>
      </c>
      <c r="M19" s="170">
        <f t="shared" ref="M19:S19" si="12">C102</f>
        <v>0</v>
      </c>
      <c r="N19" s="170">
        <f t="shared" si="12"/>
        <v>147</v>
      </c>
      <c r="O19" s="170">
        <f t="shared" si="12"/>
        <v>147</v>
      </c>
      <c r="P19" s="170">
        <f t="shared" si="12"/>
        <v>147</v>
      </c>
      <c r="Q19" s="170">
        <f t="shared" si="12"/>
        <v>4351</v>
      </c>
      <c r="R19" s="170">
        <f t="shared" si="12"/>
        <v>4274</v>
      </c>
      <c r="S19" s="170">
        <f t="shared" si="12"/>
        <v>4274</v>
      </c>
    </row>
    <row r="20" spans="1:20" x14ac:dyDescent="0.25">
      <c r="A20" s="20" t="s">
        <v>190</v>
      </c>
      <c r="B20" s="20" t="s">
        <v>213</v>
      </c>
      <c r="C20" s="214">
        <v>1051</v>
      </c>
      <c r="D20" s="214">
        <v>1042</v>
      </c>
      <c r="E20" s="214">
        <v>1480</v>
      </c>
      <c r="F20" s="214">
        <v>1847</v>
      </c>
      <c r="G20" s="214">
        <v>3216</v>
      </c>
      <c r="H20" s="214">
        <v>3028</v>
      </c>
      <c r="I20" s="214">
        <v>2001</v>
      </c>
      <c r="K20" s="116" t="s">
        <v>103</v>
      </c>
      <c r="L20" s="6" t="s">
        <v>289</v>
      </c>
      <c r="M20" s="19">
        <f t="shared" ref="M20:S20" si="13">C104</f>
        <v>15338</v>
      </c>
      <c r="N20" s="19">
        <f t="shared" si="13"/>
        <v>16564</v>
      </c>
      <c r="O20" s="19">
        <f t="shared" si="13"/>
        <v>17532</v>
      </c>
      <c r="P20" s="19">
        <f t="shared" si="13"/>
        <v>18527</v>
      </c>
      <c r="Q20" s="19">
        <f t="shared" si="13"/>
        <v>21133</v>
      </c>
      <c r="R20" s="19">
        <f t="shared" si="13"/>
        <v>20512</v>
      </c>
      <c r="S20" s="19">
        <f t="shared" si="13"/>
        <v>22893</v>
      </c>
    </row>
    <row r="21" spans="1:20" x14ac:dyDescent="0.25">
      <c r="A21" s="79" t="s">
        <v>191</v>
      </c>
      <c r="B21" s="79" t="s">
        <v>214</v>
      </c>
      <c r="C21" s="220">
        <v>-215</v>
      </c>
      <c r="D21" s="220">
        <v>-222</v>
      </c>
      <c r="E21" s="220">
        <v>-1341</v>
      </c>
      <c r="F21" s="220">
        <v>-437</v>
      </c>
      <c r="G21" s="220">
        <v>-420</v>
      </c>
      <c r="H21" s="220">
        <v>-422</v>
      </c>
      <c r="I21" s="220">
        <v>-388</v>
      </c>
      <c r="K21" s="229" t="s">
        <v>105</v>
      </c>
      <c r="L21" s="90" t="s">
        <v>153</v>
      </c>
      <c r="M21" s="170">
        <f t="shared" ref="M21:S21" si="14">C121</f>
        <v>15171</v>
      </c>
      <c r="N21" s="170">
        <f t="shared" si="14"/>
        <v>14984</v>
      </c>
      <c r="O21" s="170">
        <f t="shared" si="14"/>
        <v>15907</v>
      </c>
      <c r="P21" s="170">
        <f t="shared" si="14"/>
        <v>16291</v>
      </c>
      <c r="Q21" s="170">
        <f t="shared" si="14"/>
        <v>17619</v>
      </c>
      <c r="R21" s="170">
        <f t="shared" si="14"/>
        <v>17432</v>
      </c>
      <c r="S21" s="170">
        <f t="shared" si="14"/>
        <v>17696</v>
      </c>
    </row>
    <row r="22" spans="1:20" x14ac:dyDescent="0.25">
      <c r="A22" s="66" t="s">
        <v>192</v>
      </c>
      <c r="B22" s="66" t="s">
        <v>215</v>
      </c>
      <c r="C22" s="68">
        <f t="shared" ref="C22:I22" si="15">SUM(C14:C17)+SUM(C18:C21)</f>
        <v>-2931</v>
      </c>
      <c r="D22" s="68">
        <f t="shared" si="15"/>
        <v>-3677</v>
      </c>
      <c r="E22" s="68">
        <f t="shared" si="15"/>
        <v>-5050</v>
      </c>
      <c r="F22" s="68">
        <f t="shared" si="15"/>
        <v>-5512</v>
      </c>
      <c r="G22" s="68">
        <f t="shared" si="15"/>
        <v>-5042</v>
      </c>
      <c r="H22" s="68">
        <f t="shared" si="15"/>
        <v>-6272</v>
      </c>
      <c r="I22" s="68">
        <f t="shared" si="15"/>
        <v>-6121</v>
      </c>
      <c r="K22" s="3"/>
      <c r="M22" s="19"/>
      <c r="N22" s="19"/>
      <c r="O22" s="19"/>
      <c r="P22" s="19"/>
      <c r="Q22" s="19"/>
      <c r="R22" s="19"/>
      <c r="S22" s="19"/>
    </row>
    <row r="23" spans="1:20" x14ac:dyDescent="0.25">
      <c r="A23" s="20"/>
      <c r="B23" s="20"/>
      <c r="K23" s="229" t="s">
        <v>237</v>
      </c>
      <c r="L23" s="90" t="s">
        <v>252</v>
      </c>
      <c r="M23" s="170">
        <f t="shared" ref="M23:S23" si="16">C146</f>
        <v>167</v>
      </c>
      <c r="N23" s="170">
        <f t="shared" si="16"/>
        <v>1580</v>
      </c>
      <c r="O23" s="170">
        <f t="shared" si="16"/>
        <v>1625</v>
      </c>
      <c r="P23" s="170">
        <f t="shared" si="16"/>
        <v>2236</v>
      </c>
      <c r="Q23" s="170">
        <f t="shared" si="16"/>
        <v>3514</v>
      </c>
      <c r="R23" s="170">
        <f t="shared" si="16"/>
        <v>3080</v>
      </c>
      <c r="S23" s="170">
        <f t="shared" si="16"/>
        <v>5197</v>
      </c>
    </row>
    <row r="24" spans="1:20" x14ac:dyDescent="0.25">
      <c r="A24" s="66" t="s">
        <v>193</v>
      </c>
      <c r="B24" s="66" t="s">
        <v>216</v>
      </c>
      <c r="C24" s="69">
        <f t="shared" ref="C24:I24" si="17">C12+C22</f>
        <v>115</v>
      </c>
      <c r="D24" s="69">
        <f t="shared" si="17"/>
        <v>841</v>
      </c>
      <c r="E24" s="69">
        <f t="shared" si="17"/>
        <v>1176</v>
      </c>
      <c r="F24" s="69">
        <f t="shared" si="17"/>
        <v>547</v>
      </c>
      <c r="G24" s="69">
        <f t="shared" si="17"/>
        <v>1828</v>
      </c>
      <c r="H24" s="69">
        <f t="shared" si="17"/>
        <v>-172</v>
      </c>
      <c r="I24" s="69">
        <f t="shared" si="17"/>
        <v>657</v>
      </c>
      <c r="K24" s="4" t="s">
        <v>238</v>
      </c>
      <c r="L24" s="23" t="s">
        <v>253</v>
      </c>
      <c r="M24" s="24">
        <f>C128</f>
        <v>0</v>
      </c>
      <c r="N24" s="24">
        <f>D128</f>
        <v>0</v>
      </c>
      <c r="O24" s="24">
        <f>E128</f>
        <v>0</v>
      </c>
      <c r="P24" s="24">
        <f>F128+F127+F136+F137</f>
        <v>0</v>
      </c>
      <c r="Q24" s="24">
        <f>G128+G127+G136+G137</f>
        <v>785</v>
      </c>
      <c r="R24" s="24">
        <f>H128+H127+H136+H137</f>
        <v>710</v>
      </c>
      <c r="S24" s="24">
        <f>I128+I127+I136+I137</f>
        <v>829</v>
      </c>
    </row>
    <row r="25" spans="1:20" x14ac:dyDescent="0.25">
      <c r="A25" s="79" t="s">
        <v>194</v>
      </c>
      <c r="B25" s="79" t="s">
        <v>217</v>
      </c>
      <c r="C25" s="80">
        <v>-22</v>
      </c>
      <c r="D25" s="80">
        <v>-49</v>
      </c>
      <c r="E25" s="80">
        <v>-70</v>
      </c>
      <c r="F25" s="80">
        <v>-87</v>
      </c>
      <c r="G25" s="80">
        <v>-95</v>
      </c>
      <c r="H25" s="80">
        <v>-216</v>
      </c>
      <c r="I25" s="80">
        <v>-193</v>
      </c>
      <c r="K25" s="123" t="s">
        <v>290</v>
      </c>
      <c r="L25" s="124" t="s">
        <v>291</v>
      </c>
      <c r="M25" s="125">
        <f>M11/C111</f>
        <v>6.3706817286220936E-3</v>
      </c>
      <c r="N25" s="125">
        <f>N11/D111</f>
        <v>4.8272691448837515E-2</v>
      </c>
      <c r="O25" s="125">
        <f>O11/E111</f>
        <v>6.712202810981216E-2</v>
      </c>
      <c r="P25" s="125">
        <f>(P11-43)/F111</f>
        <v>2.4825955602259295E-2</v>
      </c>
      <c r="Q25" s="125">
        <f>(Q11-56)/G111</f>
        <v>0.10370419020097202</v>
      </c>
      <c r="R25" s="125">
        <f>R11/H111</f>
        <v>-1.5040063050045974E-2</v>
      </c>
      <c r="S25" s="125">
        <f>S11/I111</f>
        <v>3.1459345855773022E-2</v>
      </c>
    </row>
    <row r="26" spans="1:20" x14ac:dyDescent="0.25">
      <c r="A26" s="20" t="s">
        <v>195</v>
      </c>
      <c r="B26" s="20" t="s">
        <v>218</v>
      </c>
      <c r="C26" s="40">
        <v>16</v>
      </c>
      <c r="D26" s="40">
        <v>27</v>
      </c>
      <c r="E26" s="40">
        <v>19</v>
      </c>
      <c r="F26" s="40">
        <v>19</v>
      </c>
      <c r="G26" s="40">
        <v>56</v>
      </c>
      <c r="H26" s="40">
        <v>177</v>
      </c>
      <c r="I26" s="40">
        <v>71</v>
      </c>
      <c r="K26" s="123" t="s">
        <v>239</v>
      </c>
      <c r="L26" s="124" t="s">
        <v>255</v>
      </c>
      <c r="M26" s="126">
        <f t="shared" ref="M26:S26" si="18">M11/M21</f>
        <v>6.3937776020038233E-3</v>
      </c>
      <c r="N26" s="126">
        <f t="shared" si="18"/>
        <v>4.9052322477309132E-2</v>
      </c>
      <c r="O26" s="126">
        <f t="shared" si="18"/>
        <v>6.42484440812221E-2</v>
      </c>
      <c r="P26" s="126">
        <f t="shared" si="18"/>
        <v>2.5842489718249342E-2</v>
      </c>
      <c r="Q26" s="126">
        <f t="shared" si="18"/>
        <v>9.2797548101481359E-2</v>
      </c>
      <c r="R26" s="126">
        <f t="shared" si="18"/>
        <v>-1.3136759981642956E-2</v>
      </c>
      <c r="S26" s="126">
        <f t="shared" si="18"/>
        <v>2.7068264014466548E-2</v>
      </c>
    </row>
    <row r="27" spans="1:20" x14ac:dyDescent="0.25">
      <c r="A27" s="66" t="s">
        <v>197</v>
      </c>
      <c r="B27" s="66" t="s">
        <v>219</v>
      </c>
      <c r="C27" s="68">
        <f t="shared" ref="C27:I27" si="19">SUM(C25:C26)</f>
        <v>-6</v>
      </c>
      <c r="D27" s="68">
        <f t="shared" si="19"/>
        <v>-22</v>
      </c>
      <c r="E27" s="68">
        <f t="shared" si="19"/>
        <v>-51</v>
      </c>
      <c r="F27" s="68">
        <f t="shared" si="19"/>
        <v>-68</v>
      </c>
      <c r="G27" s="68">
        <f t="shared" si="19"/>
        <v>-39</v>
      </c>
      <c r="H27" s="68">
        <f t="shared" si="19"/>
        <v>-39</v>
      </c>
      <c r="I27" s="68">
        <f t="shared" si="19"/>
        <v>-122</v>
      </c>
      <c r="K27" s="123" t="s">
        <v>240</v>
      </c>
      <c r="L27" s="124" t="s">
        <v>256</v>
      </c>
      <c r="M27" s="126">
        <f t="shared" ref="M27:S27" si="20">M11/M20</f>
        <v>6.3241622115008476E-3</v>
      </c>
      <c r="N27" s="126">
        <f t="shared" si="20"/>
        <v>4.4373339773001688E-2</v>
      </c>
      <c r="O27" s="126">
        <f t="shared" si="20"/>
        <v>5.8293406342687655E-2</v>
      </c>
      <c r="P27" s="126">
        <f t="shared" si="20"/>
        <v>2.2723592594591675E-2</v>
      </c>
      <c r="Q27" s="126">
        <f t="shared" si="20"/>
        <v>7.736715090143377E-2</v>
      </c>
      <c r="R27" s="126">
        <f t="shared" si="20"/>
        <v>-1.1164196567862715E-2</v>
      </c>
      <c r="S27" s="126">
        <f t="shared" si="20"/>
        <v>2.0923426374874415E-2</v>
      </c>
    </row>
    <row r="28" spans="1:20" s="11" customFormat="1" x14ac:dyDescent="0.25">
      <c r="A28" s="222"/>
      <c r="B28" s="222"/>
      <c r="C28" s="223"/>
      <c r="D28" s="223"/>
      <c r="E28" s="223"/>
      <c r="F28" s="223"/>
      <c r="G28" s="223"/>
      <c r="H28" s="223"/>
      <c r="I28" s="223"/>
      <c r="K28" s="127" t="s">
        <v>241</v>
      </c>
      <c r="L28" s="128" t="s">
        <v>273</v>
      </c>
      <c r="M28" s="129">
        <f t="shared" ref="M28:S28" si="21">M24/M21</f>
        <v>0</v>
      </c>
      <c r="N28" s="129">
        <f t="shared" si="21"/>
        <v>0</v>
      </c>
      <c r="O28" s="129">
        <f t="shared" si="21"/>
        <v>0</v>
      </c>
      <c r="P28" s="129">
        <f t="shared" si="21"/>
        <v>0</v>
      </c>
      <c r="Q28" s="129">
        <f t="shared" si="21"/>
        <v>4.4554174470741816E-2</v>
      </c>
      <c r="R28" s="129">
        <f t="shared" si="21"/>
        <v>4.0729692519504361E-2</v>
      </c>
      <c r="S28" s="129">
        <f t="shared" si="21"/>
        <v>4.6846745027124777E-2</v>
      </c>
      <c r="T28" s="25"/>
    </row>
    <row r="29" spans="1:20" s="26" customFormat="1" x14ac:dyDescent="0.25">
      <c r="A29" s="66" t="s">
        <v>199</v>
      </c>
      <c r="B29" s="66" t="s">
        <v>221</v>
      </c>
      <c r="C29" s="69">
        <f t="shared" ref="C29:I29" si="22">C24+C27</f>
        <v>109</v>
      </c>
      <c r="D29" s="69">
        <f t="shared" si="22"/>
        <v>819</v>
      </c>
      <c r="E29" s="69">
        <f t="shared" si="22"/>
        <v>1125</v>
      </c>
      <c r="F29" s="69">
        <f t="shared" si="22"/>
        <v>479</v>
      </c>
      <c r="G29" s="69">
        <f t="shared" si="22"/>
        <v>1789</v>
      </c>
      <c r="H29" s="69">
        <f t="shared" si="22"/>
        <v>-211</v>
      </c>
      <c r="I29" s="69">
        <f t="shared" si="22"/>
        <v>535</v>
      </c>
      <c r="K29" s="6"/>
      <c r="L29" s="6"/>
      <c r="M29" s="6"/>
      <c r="N29" s="6"/>
      <c r="O29" s="6"/>
      <c r="P29" s="6"/>
      <c r="Q29" s="6"/>
      <c r="R29" s="6"/>
      <c r="S29" s="6"/>
      <c r="T29" s="27"/>
    </row>
    <row r="30" spans="1:20" x14ac:dyDescent="0.25">
      <c r="A30" s="20" t="s">
        <v>200</v>
      </c>
      <c r="B30" s="20" t="s">
        <v>226</v>
      </c>
      <c r="C30" s="21">
        <v>-12</v>
      </c>
      <c r="D30" s="21">
        <v>-84</v>
      </c>
      <c r="E30" s="21">
        <v>-103</v>
      </c>
      <c r="F30" s="21">
        <v>-58</v>
      </c>
      <c r="G30" s="21">
        <v>-154</v>
      </c>
      <c r="H30" s="21">
        <v>-18</v>
      </c>
      <c r="I30" s="21">
        <v>-56</v>
      </c>
    </row>
    <row r="31" spans="1:20" x14ac:dyDescent="0.25">
      <c r="A31" s="66" t="s">
        <v>201</v>
      </c>
      <c r="B31" s="66" t="s">
        <v>222</v>
      </c>
      <c r="C31" s="69">
        <f t="shared" ref="C31:I31" si="23">C29+C30</f>
        <v>97</v>
      </c>
      <c r="D31" s="69">
        <f t="shared" si="23"/>
        <v>735</v>
      </c>
      <c r="E31" s="69">
        <f t="shared" si="23"/>
        <v>1022</v>
      </c>
      <c r="F31" s="69">
        <f t="shared" si="23"/>
        <v>421</v>
      </c>
      <c r="G31" s="69">
        <f t="shared" si="23"/>
        <v>1635</v>
      </c>
      <c r="H31" s="69">
        <f t="shared" si="23"/>
        <v>-229</v>
      </c>
      <c r="I31" s="69">
        <f t="shared" si="23"/>
        <v>479</v>
      </c>
    </row>
    <row r="32" spans="1:20" x14ac:dyDescent="0.25">
      <c r="A32" s="79"/>
      <c r="B32" s="85"/>
      <c r="C32" s="78"/>
      <c r="D32" s="78"/>
      <c r="E32" s="78"/>
      <c r="F32" s="78"/>
      <c r="G32" s="78"/>
      <c r="H32" s="78"/>
      <c r="I32" s="78"/>
    </row>
    <row r="33" spans="1:20" x14ac:dyDescent="0.25">
      <c r="A33" s="66" t="s">
        <v>205</v>
      </c>
      <c r="B33" s="66" t="s">
        <v>223</v>
      </c>
      <c r="C33" s="69">
        <f t="shared" ref="C33:E33" si="24">C31</f>
        <v>97</v>
      </c>
      <c r="D33" s="69">
        <f t="shared" si="24"/>
        <v>735</v>
      </c>
      <c r="E33" s="69">
        <f t="shared" si="24"/>
        <v>1022</v>
      </c>
      <c r="F33" s="69">
        <v>418</v>
      </c>
      <c r="G33" s="69">
        <v>1645</v>
      </c>
      <c r="H33" s="69">
        <v>-231</v>
      </c>
      <c r="I33" s="69">
        <f>I31</f>
        <v>479</v>
      </c>
    </row>
    <row r="34" spans="1:20" x14ac:dyDescent="0.25">
      <c r="A34" s="31"/>
      <c r="B34" s="31"/>
    </row>
    <row r="35" spans="1:20" x14ac:dyDescent="0.25">
      <c r="A35" s="66" t="s">
        <v>206</v>
      </c>
      <c r="B35" s="66" t="s">
        <v>224</v>
      </c>
      <c r="C35" s="219">
        <f t="shared" ref="C35:I35" si="25">C33/C111</f>
        <v>6.3706817286220936E-3</v>
      </c>
      <c r="D35" s="219">
        <f t="shared" si="25"/>
        <v>4.8272691448837515E-2</v>
      </c>
      <c r="E35" s="219">
        <f t="shared" si="25"/>
        <v>6.712202810981216E-2</v>
      </c>
      <c r="F35" s="219">
        <f t="shared" si="25"/>
        <v>2.7453040851175621E-2</v>
      </c>
      <c r="G35" s="219">
        <f t="shared" si="25"/>
        <v>0.10803888086168396</v>
      </c>
      <c r="H35" s="219">
        <f t="shared" si="25"/>
        <v>-1.5171417312491791E-2</v>
      </c>
      <c r="I35" s="219">
        <f t="shared" si="25"/>
        <v>3.1459345855773022E-2</v>
      </c>
      <c r="K35" s="26"/>
      <c r="L35" s="26"/>
      <c r="M35" s="26"/>
      <c r="N35" s="26"/>
      <c r="O35" s="26"/>
      <c r="P35" s="26"/>
      <c r="Q35" s="26"/>
      <c r="R35" s="26"/>
      <c r="S35" s="26"/>
    </row>
    <row r="36" spans="1:20" s="26" customFormat="1" x14ac:dyDescent="0.25">
      <c r="A36" s="8"/>
      <c r="B36" s="8"/>
      <c r="C36" s="6"/>
      <c r="D36" s="6"/>
      <c r="E36" s="6"/>
      <c r="F36" s="6"/>
      <c r="G36" s="6"/>
      <c r="H36" s="6"/>
      <c r="I36" s="6"/>
      <c r="K36" s="6"/>
      <c r="L36" s="6"/>
      <c r="M36" s="6"/>
      <c r="N36" s="6"/>
      <c r="O36" s="6"/>
      <c r="P36" s="6"/>
      <c r="Q36" s="6"/>
      <c r="R36" s="6"/>
      <c r="S36" s="6"/>
      <c r="T36" s="27"/>
    </row>
    <row r="37" spans="1:20" x14ac:dyDescent="0.25">
      <c r="A37" s="224"/>
    </row>
    <row r="38" spans="1:20" x14ac:dyDescent="0.25">
      <c r="K38" s="29"/>
      <c r="L38" s="29"/>
      <c r="M38" s="29"/>
      <c r="N38" s="29"/>
      <c r="O38" s="29"/>
      <c r="P38" s="29"/>
      <c r="Q38" s="29"/>
      <c r="R38" s="29"/>
      <c r="S38" s="29"/>
    </row>
    <row r="39" spans="1:20" s="29" customFormat="1" ht="21" x14ac:dyDescent="0.35">
      <c r="A39" s="73" t="s">
        <v>82</v>
      </c>
      <c r="B39" s="8"/>
      <c r="C39" s="6"/>
      <c r="D39" s="6"/>
      <c r="E39" s="6"/>
      <c r="F39" s="6"/>
      <c r="G39" s="6"/>
      <c r="H39" s="6"/>
      <c r="I39" s="6"/>
      <c r="K39" s="6"/>
      <c r="L39" s="6"/>
      <c r="M39" s="6"/>
      <c r="N39" s="6"/>
      <c r="O39" s="6"/>
      <c r="P39" s="6"/>
      <c r="Q39" s="6"/>
      <c r="R39" s="6"/>
      <c r="S39" s="6"/>
      <c r="T39" s="30"/>
    </row>
    <row r="41" spans="1:20" x14ac:dyDescent="0.25">
      <c r="A41" s="74"/>
      <c r="B41" s="74"/>
      <c r="C41" s="64">
        <v>2010</v>
      </c>
      <c r="D41" s="64">
        <v>2011</v>
      </c>
      <c r="E41" s="64">
        <v>2012</v>
      </c>
      <c r="F41" s="64">
        <v>2013</v>
      </c>
      <c r="G41" s="64">
        <v>2014</v>
      </c>
      <c r="H41" s="64">
        <v>2015</v>
      </c>
      <c r="I41" s="64">
        <v>2016</v>
      </c>
    </row>
    <row r="42" spans="1:20" x14ac:dyDescent="0.25">
      <c r="A42" s="75"/>
      <c r="B42" s="75"/>
      <c r="C42" s="65" t="s">
        <v>3</v>
      </c>
      <c r="D42" s="65" t="s">
        <v>3</v>
      </c>
      <c r="E42" s="65" t="s">
        <v>3</v>
      </c>
      <c r="F42" s="65" t="s">
        <v>3</v>
      </c>
      <c r="G42" s="65" t="s">
        <v>3</v>
      </c>
      <c r="H42" s="65" t="s">
        <v>3</v>
      </c>
      <c r="I42" s="65" t="s">
        <v>3</v>
      </c>
    </row>
    <row r="43" spans="1:20" x14ac:dyDescent="0.25">
      <c r="A43" s="110" t="s">
        <v>11</v>
      </c>
      <c r="B43" s="32" t="s">
        <v>43</v>
      </c>
      <c r="C43" s="138"/>
      <c r="D43" s="138"/>
      <c r="E43" s="138"/>
      <c r="F43" s="138"/>
      <c r="G43" s="138"/>
      <c r="H43" s="138"/>
      <c r="I43" s="138"/>
    </row>
    <row r="44" spans="1:20" x14ac:dyDescent="0.25">
      <c r="A44" s="81" t="s">
        <v>12</v>
      </c>
      <c r="B44" s="81" t="s">
        <v>44</v>
      </c>
      <c r="C44" s="80">
        <v>3284</v>
      </c>
      <c r="D44" s="80">
        <v>3299</v>
      </c>
      <c r="E44" s="80">
        <v>5990</v>
      </c>
      <c r="F44" s="80">
        <v>5674</v>
      </c>
      <c r="G44" s="80">
        <v>5530</v>
      </c>
      <c r="H44" s="80">
        <v>7169</v>
      </c>
      <c r="I44" s="80">
        <v>5538</v>
      </c>
    </row>
    <row r="45" spans="1:20" x14ac:dyDescent="0.25">
      <c r="A45" s="33" t="s">
        <v>13</v>
      </c>
      <c r="B45" s="33" t="s">
        <v>45</v>
      </c>
      <c r="C45" s="21">
        <v>-1173</v>
      </c>
      <c r="D45" s="21">
        <v>-1198</v>
      </c>
      <c r="E45" s="21">
        <v>-1995</v>
      </c>
      <c r="F45" s="21">
        <v>-2162</v>
      </c>
      <c r="G45" s="21">
        <v>-2237</v>
      </c>
      <c r="H45" s="21">
        <v>-2885</v>
      </c>
      <c r="I45" s="21">
        <v>-2586</v>
      </c>
    </row>
    <row r="46" spans="1:20" x14ac:dyDescent="0.25">
      <c r="A46" s="81" t="s">
        <v>14</v>
      </c>
      <c r="B46" s="81" t="s">
        <v>46</v>
      </c>
      <c r="C46" s="80">
        <v>-2227</v>
      </c>
      <c r="D46" s="80">
        <v>-2487</v>
      </c>
      <c r="E46" s="80">
        <v>-3838</v>
      </c>
      <c r="F46" s="80">
        <v>-3140</v>
      </c>
      <c r="G46" s="80">
        <v>-3479</v>
      </c>
      <c r="H46" s="80">
        <v>-4446</v>
      </c>
      <c r="I46" s="80">
        <v>-2724</v>
      </c>
    </row>
    <row r="47" spans="1:20" x14ac:dyDescent="0.25">
      <c r="A47" s="33" t="s">
        <v>76</v>
      </c>
      <c r="B47" s="33" t="s">
        <v>77</v>
      </c>
      <c r="C47" s="21"/>
      <c r="D47" s="21">
        <v>-2</v>
      </c>
      <c r="E47" s="21">
        <v>-12</v>
      </c>
      <c r="F47" s="21">
        <v>-37</v>
      </c>
      <c r="G47" s="21">
        <v>-33.783799999999999</v>
      </c>
      <c r="H47" s="21">
        <v>-25</v>
      </c>
      <c r="I47" s="21"/>
    </row>
    <row r="48" spans="1:20" x14ac:dyDescent="0.25">
      <c r="A48" s="81" t="s">
        <v>18</v>
      </c>
      <c r="B48" s="81" t="s">
        <v>50</v>
      </c>
      <c r="C48" s="80">
        <v>-160</v>
      </c>
      <c r="D48" s="80">
        <v>-198</v>
      </c>
      <c r="E48" s="80">
        <v>-239</v>
      </c>
      <c r="F48" s="80">
        <v>-98</v>
      </c>
      <c r="G48" s="80">
        <v>72.647000000000006</v>
      </c>
      <c r="H48" s="80">
        <v>-277</v>
      </c>
      <c r="I48" s="80">
        <v>-14</v>
      </c>
    </row>
    <row r="49" spans="1:11" x14ac:dyDescent="0.25">
      <c r="A49" s="71" t="s">
        <v>19</v>
      </c>
      <c r="B49" s="71" t="s">
        <v>51</v>
      </c>
      <c r="C49" s="68">
        <f t="shared" ref="C49:I49" si="26">SUM(C44:C48)</f>
        <v>-276</v>
      </c>
      <c r="D49" s="68">
        <f t="shared" si="26"/>
        <v>-586</v>
      </c>
      <c r="E49" s="68">
        <f t="shared" si="26"/>
        <v>-94</v>
      </c>
      <c r="F49" s="68">
        <f t="shared" si="26"/>
        <v>237</v>
      </c>
      <c r="G49" s="68">
        <f t="shared" ref="G49:H49" si="27">SUM(G44:G48)</f>
        <v>-147.13679999999999</v>
      </c>
      <c r="H49" s="68">
        <f t="shared" si="27"/>
        <v>-464</v>
      </c>
      <c r="I49" s="68">
        <f t="shared" si="26"/>
        <v>214</v>
      </c>
    </row>
    <row r="50" spans="1:11" x14ac:dyDescent="0.25">
      <c r="A50" s="33"/>
      <c r="B50" s="35"/>
      <c r="C50" s="138"/>
      <c r="D50" s="138"/>
      <c r="E50" s="138"/>
      <c r="F50" s="138"/>
      <c r="G50" s="138"/>
      <c r="H50" s="138"/>
      <c r="I50" s="138"/>
      <c r="K50" s="78"/>
    </row>
    <row r="51" spans="1:11" x14ac:dyDescent="0.25">
      <c r="A51" s="155" t="s">
        <v>20</v>
      </c>
      <c r="B51" s="91" t="s">
        <v>52</v>
      </c>
      <c r="C51" s="151"/>
      <c r="D51" s="151"/>
      <c r="E51" s="151"/>
      <c r="F51" s="151"/>
      <c r="G51" s="151"/>
      <c r="H51" s="151"/>
      <c r="I51" s="151"/>
    </row>
    <row r="52" spans="1:11" x14ac:dyDescent="0.25">
      <c r="A52" s="33" t="s">
        <v>21</v>
      </c>
      <c r="B52" s="33" t="s">
        <v>53</v>
      </c>
      <c r="C52" s="21">
        <v>-111</v>
      </c>
      <c r="D52" s="21">
        <v>-39</v>
      </c>
      <c r="E52" s="21">
        <v>-184</v>
      </c>
      <c r="F52" s="21">
        <v>-88</v>
      </c>
      <c r="G52" s="21">
        <v>-427.82697999999999</v>
      </c>
      <c r="H52" s="21">
        <v>-84</v>
      </c>
      <c r="I52" s="21">
        <v>-980</v>
      </c>
    </row>
    <row r="53" spans="1:11" x14ac:dyDescent="0.25">
      <c r="A53" s="81" t="s">
        <v>292</v>
      </c>
      <c r="B53" s="81"/>
      <c r="C53" s="80"/>
      <c r="D53" s="80"/>
      <c r="E53" s="80"/>
      <c r="F53" s="80"/>
      <c r="G53" s="80"/>
      <c r="H53" s="80">
        <v>613</v>
      </c>
      <c r="I53" s="80">
        <v>1</v>
      </c>
    </row>
    <row r="54" spans="1:11" x14ac:dyDescent="0.25">
      <c r="A54" s="33" t="s">
        <v>24</v>
      </c>
      <c r="B54" s="33" t="s">
        <v>56</v>
      </c>
      <c r="C54" s="21">
        <v>-100</v>
      </c>
      <c r="D54" s="21"/>
      <c r="E54" s="21"/>
      <c r="F54" s="21"/>
      <c r="G54" s="21"/>
      <c r="H54" s="21"/>
      <c r="I54" s="21"/>
    </row>
    <row r="55" spans="1:11" x14ac:dyDescent="0.25">
      <c r="A55" s="81" t="s">
        <v>26</v>
      </c>
      <c r="B55" s="81" t="s">
        <v>58</v>
      </c>
      <c r="C55" s="80"/>
      <c r="D55" s="80"/>
      <c r="E55" s="80"/>
      <c r="F55" s="80">
        <v>-9</v>
      </c>
      <c r="G55" s="80">
        <v>55.101999999999997</v>
      </c>
      <c r="H55" s="80"/>
      <c r="I55" s="80">
        <v>830</v>
      </c>
    </row>
    <row r="56" spans="1:11" x14ac:dyDescent="0.25">
      <c r="A56" s="33" t="s">
        <v>293</v>
      </c>
      <c r="B56" s="33" t="s">
        <v>275</v>
      </c>
      <c r="C56" s="21">
        <v>7</v>
      </c>
      <c r="D56" s="21"/>
      <c r="E56" s="21"/>
      <c r="F56" s="21"/>
      <c r="G56" s="21"/>
      <c r="H56" s="21"/>
      <c r="I56" s="21"/>
    </row>
    <row r="57" spans="1:11" x14ac:dyDescent="0.25">
      <c r="A57" s="81" t="s">
        <v>30</v>
      </c>
      <c r="B57" s="81" t="s">
        <v>62</v>
      </c>
      <c r="C57" s="80"/>
      <c r="D57" s="80">
        <v>6</v>
      </c>
      <c r="E57" s="80">
        <v>1</v>
      </c>
      <c r="F57" s="80"/>
      <c r="G57" s="80"/>
      <c r="H57" s="80"/>
      <c r="I57" s="80"/>
    </row>
    <row r="58" spans="1:11" x14ac:dyDescent="0.25">
      <c r="A58" s="71" t="s">
        <v>33</v>
      </c>
      <c r="B58" s="71" t="s">
        <v>65</v>
      </c>
      <c r="C58" s="68">
        <f t="shared" ref="C58:I58" si="28">SUM(C52:C57)</f>
        <v>-204</v>
      </c>
      <c r="D58" s="68">
        <f t="shared" si="28"/>
        <v>-33</v>
      </c>
      <c r="E58" s="68">
        <f t="shared" si="28"/>
        <v>-183</v>
      </c>
      <c r="F58" s="68">
        <f t="shared" si="28"/>
        <v>-97</v>
      </c>
      <c r="G58" s="68">
        <f t="shared" si="28"/>
        <v>-372.72498000000002</v>
      </c>
      <c r="H58" s="68">
        <f t="shared" si="28"/>
        <v>529</v>
      </c>
      <c r="I58" s="68">
        <f t="shared" si="28"/>
        <v>-149</v>
      </c>
    </row>
    <row r="59" spans="1:11" x14ac:dyDescent="0.25">
      <c r="A59" s="33"/>
      <c r="B59" s="36"/>
      <c r="C59" s="138"/>
      <c r="D59" s="138"/>
      <c r="E59" s="138"/>
      <c r="F59" s="138"/>
      <c r="G59" s="138"/>
      <c r="H59" s="138"/>
      <c r="I59" s="138"/>
    </row>
    <row r="60" spans="1:11" x14ac:dyDescent="0.25">
      <c r="A60" s="155" t="s">
        <v>34</v>
      </c>
      <c r="B60" s="91" t="s">
        <v>66</v>
      </c>
      <c r="C60" s="151"/>
      <c r="D60" s="151"/>
      <c r="E60" s="151"/>
      <c r="F60" s="151"/>
      <c r="G60" s="151"/>
      <c r="H60" s="151"/>
      <c r="I60" s="151"/>
    </row>
    <row r="61" spans="1:11" x14ac:dyDescent="0.25">
      <c r="A61" s="33" t="s">
        <v>27</v>
      </c>
      <c r="B61" s="33" t="s">
        <v>59</v>
      </c>
      <c r="C61" s="21">
        <v>104</v>
      </c>
      <c r="D61" s="21">
        <v>400</v>
      </c>
      <c r="E61" s="21">
        <v>383</v>
      </c>
      <c r="F61" s="21">
        <v>59</v>
      </c>
      <c r="G61" s="21">
        <v>785</v>
      </c>
      <c r="H61" s="21">
        <v>100</v>
      </c>
      <c r="I61" s="21">
        <v>120</v>
      </c>
    </row>
    <row r="62" spans="1:11" x14ac:dyDescent="0.25">
      <c r="A62" s="81" t="s">
        <v>29</v>
      </c>
      <c r="B62" s="81" t="s">
        <v>61</v>
      </c>
      <c r="C62" s="80">
        <v>-104</v>
      </c>
      <c r="D62" s="80">
        <v>-330</v>
      </c>
      <c r="E62" s="80">
        <v>-84</v>
      </c>
      <c r="F62" s="80">
        <v>-58</v>
      </c>
      <c r="G62" s="80">
        <v>-250</v>
      </c>
      <c r="H62" s="80">
        <v>-250</v>
      </c>
      <c r="I62" s="80"/>
    </row>
    <row r="63" spans="1:11" x14ac:dyDescent="0.25">
      <c r="A63" s="33" t="s">
        <v>37</v>
      </c>
      <c r="B63" s="33" t="s">
        <v>69</v>
      </c>
      <c r="C63" s="21"/>
      <c r="D63" s="21">
        <v>-2</v>
      </c>
      <c r="E63" s="21">
        <v>-9</v>
      </c>
      <c r="F63" s="21">
        <v>-11</v>
      </c>
      <c r="G63" s="21">
        <v>-11</v>
      </c>
      <c r="H63" s="21"/>
      <c r="I63" s="21">
        <v>-27</v>
      </c>
    </row>
    <row r="64" spans="1:11" x14ac:dyDescent="0.25">
      <c r="A64" s="81" t="s">
        <v>294</v>
      </c>
      <c r="B64" s="81"/>
      <c r="C64" s="80">
        <v>587</v>
      </c>
      <c r="D64" s="80">
        <v>196</v>
      </c>
      <c r="E64" s="80"/>
      <c r="F64" s="80"/>
      <c r="G64" s="80"/>
      <c r="H64" s="80"/>
      <c r="I64" s="80"/>
    </row>
    <row r="65" spans="1:9" x14ac:dyDescent="0.25">
      <c r="A65" s="33" t="s">
        <v>80</v>
      </c>
      <c r="B65" s="33" t="s">
        <v>81</v>
      </c>
      <c r="C65" s="21"/>
      <c r="D65" s="21"/>
      <c r="E65" s="21">
        <v>-100</v>
      </c>
      <c r="F65" s="21">
        <v>-43</v>
      </c>
      <c r="G65" s="21"/>
      <c r="H65" s="21"/>
      <c r="I65" s="21"/>
    </row>
    <row r="66" spans="1:9" x14ac:dyDescent="0.25">
      <c r="A66" s="81" t="s">
        <v>32</v>
      </c>
      <c r="B66" s="81" t="s">
        <v>64</v>
      </c>
      <c r="C66" s="80"/>
      <c r="D66" s="80"/>
      <c r="E66" s="80"/>
      <c r="F66" s="80"/>
      <c r="G66" s="80">
        <v>-15.151069999999999</v>
      </c>
      <c r="H66" s="80"/>
      <c r="I66" s="80">
        <v>-7</v>
      </c>
    </row>
    <row r="67" spans="1:9" x14ac:dyDescent="0.25">
      <c r="A67" s="71" t="s">
        <v>38</v>
      </c>
      <c r="B67" s="71" t="s">
        <v>71</v>
      </c>
      <c r="C67" s="68">
        <f t="shared" ref="C67:I67" si="29">SUM(C61:C66)</f>
        <v>587</v>
      </c>
      <c r="D67" s="68">
        <f t="shared" si="29"/>
        <v>264</v>
      </c>
      <c r="E67" s="68">
        <f t="shared" si="29"/>
        <v>190</v>
      </c>
      <c r="F67" s="68">
        <f t="shared" si="29"/>
        <v>-53</v>
      </c>
      <c r="G67" s="68">
        <f t="shared" si="29"/>
        <v>508.84893</v>
      </c>
      <c r="H67" s="68">
        <f t="shared" si="29"/>
        <v>-150</v>
      </c>
      <c r="I67" s="68">
        <f t="shared" si="29"/>
        <v>86</v>
      </c>
    </row>
    <row r="68" spans="1:9" x14ac:dyDescent="0.25">
      <c r="A68" s="32"/>
      <c r="B68" s="32"/>
      <c r="C68" s="138"/>
      <c r="D68" s="138"/>
      <c r="E68" s="138"/>
      <c r="F68" s="138"/>
      <c r="G68" s="138"/>
      <c r="H68" s="138"/>
      <c r="I68" s="138"/>
    </row>
    <row r="69" spans="1:9" x14ac:dyDescent="0.25">
      <c r="A69" s="71" t="s">
        <v>39</v>
      </c>
      <c r="B69" s="71" t="s">
        <v>72</v>
      </c>
      <c r="C69" s="68">
        <f>SUM(C49,C58,C67)</f>
        <v>107</v>
      </c>
      <c r="D69" s="68">
        <f>SUM(D49,D58,D67)</f>
        <v>-355</v>
      </c>
      <c r="E69" s="68">
        <f>SUM(E49,E58,E67)</f>
        <v>-87</v>
      </c>
      <c r="F69" s="68">
        <f>SUM(F49,F58,F67)</f>
        <v>87</v>
      </c>
      <c r="G69" s="68">
        <v>-12</v>
      </c>
      <c r="H69" s="68">
        <f>SUM(H49,H58,H67)</f>
        <v>-85</v>
      </c>
      <c r="I69" s="68">
        <f>SUM(I49,I58,I67)</f>
        <v>151</v>
      </c>
    </row>
    <row r="70" spans="1:9" x14ac:dyDescent="0.25">
      <c r="A70" s="81" t="s">
        <v>40</v>
      </c>
      <c r="B70" s="81" t="s">
        <v>73</v>
      </c>
      <c r="C70" s="80">
        <v>505</v>
      </c>
      <c r="D70" s="80">
        <v>612</v>
      </c>
      <c r="E70" s="80">
        <v>257</v>
      </c>
      <c r="F70" s="80">
        <v>100</v>
      </c>
      <c r="G70" s="80">
        <v>187.36903157449999</v>
      </c>
      <c r="H70" s="80">
        <v>175.36903157449999</v>
      </c>
      <c r="I70" s="80">
        <v>90.369031574499985</v>
      </c>
    </row>
    <row r="71" spans="1:9" x14ac:dyDescent="0.25">
      <c r="A71" s="33" t="s">
        <v>295</v>
      </c>
      <c r="B71" s="33" t="s">
        <v>296</v>
      </c>
      <c r="C71" s="21"/>
      <c r="D71" s="21"/>
      <c r="E71" s="21"/>
      <c r="F71" s="21"/>
      <c r="G71" s="21"/>
      <c r="H71" s="21"/>
      <c r="I71" s="21"/>
    </row>
    <row r="72" spans="1:9" x14ac:dyDescent="0.25">
      <c r="A72" s="71" t="s">
        <v>41</v>
      </c>
      <c r="B72" s="71" t="s">
        <v>74</v>
      </c>
      <c r="C72" s="68">
        <f>C69+C70</f>
        <v>612</v>
      </c>
      <c r="D72" s="68">
        <f t="shared" ref="D72:I72" si="30">D69+D70</f>
        <v>257</v>
      </c>
      <c r="E72" s="68">
        <f t="shared" si="30"/>
        <v>170</v>
      </c>
      <c r="F72" s="68">
        <f t="shared" si="30"/>
        <v>187</v>
      </c>
      <c r="G72" s="68">
        <f t="shared" si="30"/>
        <v>175.36903157449999</v>
      </c>
      <c r="H72" s="68">
        <f t="shared" si="30"/>
        <v>90.369031574499985</v>
      </c>
      <c r="I72" s="68">
        <f t="shared" si="30"/>
        <v>241.36903157449999</v>
      </c>
    </row>
    <row r="73" spans="1:9" x14ac:dyDescent="0.25">
      <c r="A73" s="81"/>
      <c r="B73" s="81"/>
      <c r="C73" s="80"/>
      <c r="D73" s="80"/>
      <c r="E73" s="80"/>
      <c r="F73" s="80"/>
      <c r="G73" s="80"/>
      <c r="H73" s="80"/>
      <c r="I73" s="80"/>
    </row>
    <row r="74" spans="1:9" ht="30" x14ac:dyDescent="0.25">
      <c r="A74" s="71" t="s">
        <v>42</v>
      </c>
      <c r="B74" s="71" t="s">
        <v>75</v>
      </c>
      <c r="C74" s="68">
        <f t="shared" ref="C74:I74" si="31">C72</f>
        <v>612</v>
      </c>
      <c r="D74" s="68">
        <f t="shared" si="31"/>
        <v>257</v>
      </c>
      <c r="E74" s="68">
        <f t="shared" si="31"/>
        <v>170</v>
      </c>
      <c r="F74" s="68">
        <f t="shared" si="31"/>
        <v>187</v>
      </c>
      <c r="G74" s="68">
        <f t="shared" si="31"/>
        <v>175.36903157449999</v>
      </c>
      <c r="H74" s="68">
        <f t="shared" si="31"/>
        <v>90.369031574499985</v>
      </c>
      <c r="I74" s="68">
        <f t="shared" si="31"/>
        <v>241.36903157449999</v>
      </c>
    </row>
    <row r="76" spans="1:9" hidden="1" x14ac:dyDescent="0.25"/>
    <row r="78" spans="1:9" ht="21" x14ac:dyDescent="0.35">
      <c r="A78" s="73" t="s">
        <v>83</v>
      </c>
    </row>
    <row r="80" spans="1:9" x14ac:dyDescent="0.25">
      <c r="A80" s="93" t="s">
        <v>84</v>
      </c>
      <c r="B80" s="93" t="s">
        <v>133</v>
      </c>
      <c r="C80" s="64">
        <v>2010</v>
      </c>
      <c r="D80" s="64">
        <v>2011</v>
      </c>
      <c r="E80" s="64">
        <v>2012</v>
      </c>
      <c r="F80" s="64">
        <v>2013</v>
      </c>
      <c r="G80" s="64">
        <v>2014</v>
      </c>
      <c r="H80" s="64">
        <v>2015</v>
      </c>
      <c r="I80" s="64">
        <v>2016</v>
      </c>
    </row>
    <row r="81" spans="1:9" x14ac:dyDescent="0.25">
      <c r="A81" s="94"/>
      <c r="B81" s="94"/>
      <c r="C81" s="65" t="s">
        <v>3</v>
      </c>
      <c r="D81" s="65" t="s">
        <v>3</v>
      </c>
      <c r="E81" s="65" t="s">
        <v>3</v>
      </c>
      <c r="F81" s="65" t="s">
        <v>3</v>
      </c>
      <c r="G81" s="65" t="s">
        <v>3</v>
      </c>
      <c r="H81" s="65" t="s">
        <v>3</v>
      </c>
      <c r="I81" s="65" t="s">
        <v>3</v>
      </c>
    </row>
    <row r="82" spans="1:9" x14ac:dyDescent="0.25">
      <c r="A82" s="110" t="s">
        <v>85</v>
      </c>
      <c r="B82" s="32" t="s">
        <v>134</v>
      </c>
      <c r="C82" s="138"/>
      <c r="D82" s="138"/>
      <c r="E82" s="138"/>
      <c r="F82" s="138"/>
      <c r="G82" s="138"/>
      <c r="H82" s="138"/>
      <c r="I82" s="138"/>
    </row>
    <row r="83" spans="1:9" x14ac:dyDescent="0.25">
      <c r="A83" s="98" t="s">
        <v>86</v>
      </c>
      <c r="B83" s="98" t="s">
        <v>135</v>
      </c>
      <c r="C83" s="99">
        <v>2745</v>
      </c>
      <c r="D83" s="99">
        <v>6044</v>
      </c>
      <c r="E83" s="99">
        <v>6194</v>
      </c>
      <c r="F83" s="99">
        <v>8835</v>
      </c>
      <c r="G83" s="99">
        <v>6470</v>
      </c>
      <c r="H83" s="99">
        <v>4492</v>
      </c>
      <c r="I83" s="99">
        <v>8512</v>
      </c>
    </row>
    <row r="84" spans="1:9" x14ac:dyDescent="0.25">
      <c r="A84" s="39" t="s">
        <v>87</v>
      </c>
      <c r="B84" s="39" t="s">
        <v>136</v>
      </c>
      <c r="C84" s="40">
        <v>94</v>
      </c>
      <c r="D84" s="40">
        <v>120</v>
      </c>
      <c r="E84" s="40">
        <v>97</v>
      </c>
      <c r="F84" s="40">
        <v>88</v>
      </c>
      <c r="G84" s="40">
        <v>110</v>
      </c>
      <c r="H84" s="40">
        <v>89</v>
      </c>
      <c r="I84" s="40">
        <v>63</v>
      </c>
    </row>
    <row r="85" spans="1:9" x14ac:dyDescent="0.25">
      <c r="A85" s="98" t="s">
        <v>89</v>
      </c>
      <c r="B85" s="98"/>
      <c r="C85" s="151">
        <v>324</v>
      </c>
      <c r="D85" s="151">
        <v>324</v>
      </c>
      <c r="E85" s="151"/>
      <c r="F85" s="151">
        <v>10</v>
      </c>
      <c r="G85" s="151"/>
      <c r="H85" s="151">
        <v>23</v>
      </c>
      <c r="I85" s="151"/>
    </row>
    <row r="86" spans="1:9" ht="30" x14ac:dyDescent="0.25">
      <c r="A86" s="39" t="s">
        <v>92</v>
      </c>
      <c r="B86" s="39" t="s">
        <v>140</v>
      </c>
      <c r="C86" s="40">
        <v>10767</v>
      </c>
      <c r="D86" s="40">
        <v>7876</v>
      </c>
      <c r="E86" s="40">
        <v>9356</v>
      </c>
      <c r="F86" s="40">
        <v>6982</v>
      </c>
      <c r="G86" s="40">
        <v>6471</v>
      </c>
      <c r="H86" s="40">
        <v>9498</v>
      </c>
      <c r="I86" s="40">
        <v>6513</v>
      </c>
    </row>
    <row r="87" spans="1:9" x14ac:dyDescent="0.25">
      <c r="A87" s="98" t="s">
        <v>91</v>
      </c>
      <c r="B87" s="98"/>
      <c r="C87" s="99">
        <v>14</v>
      </c>
      <c r="D87" s="99">
        <v>27</v>
      </c>
      <c r="E87" s="99"/>
      <c r="F87" s="99"/>
      <c r="G87" s="99"/>
      <c r="H87" s="99"/>
      <c r="I87" s="99">
        <v>27</v>
      </c>
    </row>
    <row r="88" spans="1:9" x14ac:dyDescent="0.25">
      <c r="A88" s="39" t="s">
        <v>93</v>
      </c>
      <c r="B88" s="39"/>
      <c r="C88" s="40">
        <v>68</v>
      </c>
      <c r="D88" s="40">
        <v>68</v>
      </c>
      <c r="E88" s="40"/>
      <c r="F88" s="40"/>
      <c r="G88" s="40"/>
      <c r="H88" s="40"/>
      <c r="I88" s="40"/>
    </row>
    <row r="89" spans="1:9" x14ac:dyDescent="0.25">
      <c r="A89" s="71" t="s">
        <v>85</v>
      </c>
      <c r="B89" s="71" t="s">
        <v>134</v>
      </c>
      <c r="C89" s="95">
        <f>SUM(C83:C88)</f>
        <v>14012</v>
      </c>
      <c r="D89" s="95">
        <f t="shared" ref="D89:I89" si="32">SUM(D83:D88)</f>
        <v>14459</v>
      </c>
      <c r="E89" s="95">
        <f t="shared" si="32"/>
        <v>15647</v>
      </c>
      <c r="F89" s="95">
        <f t="shared" si="32"/>
        <v>15915</v>
      </c>
      <c r="G89" s="95">
        <f t="shared" si="32"/>
        <v>13051</v>
      </c>
      <c r="H89" s="95">
        <f t="shared" si="32"/>
        <v>14102</v>
      </c>
      <c r="I89" s="95">
        <f t="shared" si="32"/>
        <v>15115</v>
      </c>
    </row>
    <row r="90" spans="1:9" x14ac:dyDescent="0.25">
      <c r="A90" s="100"/>
      <c r="B90" s="100"/>
      <c r="C90" s="156"/>
      <c r="D90" s="156"/>
      <c r="E90" s="156"/>
      <c r="F90" s="156"/>
      <c r="G90" s="156"/>
      <c r="H90" s="156"/>
      <c r="I90" s="156"/>
    </row>
    <row r="91" spans="1:9" x14ac:dyDescent="0.25">
      <c r="A91" s="71" t="s">
        <v>94</v>
      </c>
      <c r="B91" s="71" t="s">
        <v>142</v>
      </c>
      <c r="C91" s="153"/>
      <c r="D91" s="153"/>
      <c r="E91" s="153"/>
      <c r="F91" s="153"/>
      <c r="G91" s="153"/>
      <c r="H91" s="153"/>
      <c r="I91" s="153"/>
    </row>
    <row r="92" spans="1:9" x14ac:dyDescent="0.25">
      <c r="A92" s="42" t="s">
        <v>95</v>
      </c>
      <c r="B92" s="42" t="s">
        <v>143</v>
      </c>
      <c r="C92" s="40"/>
      <c r="D92" s="40"/>
      <c r="E92" s="40"/>
      <c r="F92" s="40"/>
      <c r="G92" s="40"/>
      <c r="H92" s="40"/>
      <c r="I92" s="40">
        <v>5</v>
      </c>
    </row>
    <row r="93" spans="1:9" x14ac:dyDescent="0.25">
      <c r="A93" s="100" t="s">
        <v>96</v>
      </c>
      <c r="B93" s="100" t="s">
        <v>144</v>
      </c>
      <c r="C93" s="157">
        <v>685</v>
      </c>
      <c r="D93" s="157">
        <v>1594</v>
      </c>
      <c r="E93" s="157">
        <v>1483</v>
      </c>
      <c r="F93" s="157">
        <v>2090</v>
      </c>
      <c r="G93" s="157">
        <v>3125</v>
      </c>
      <c r="H93" s="157">
        <v>1258</v>
      </c>
      <c r="I93" s="157">
        <v>2820</v>
      </c>
    </row>
    <row r="94" spans="1:9" x14ac:dyDescent="0.25">
      <c r="A94" s="42" t="s">
        <v>97</v>
      </c>
      <c r="B94" s="42" t="s">
        <v>145</v>
      </c>
      <c r="C94" s="40"/>
      <c r="D94" s="40"/>
      <c r="E94" s="40"/>
      <c r="F94" s="40">
        <v>51</v>
      </c>
      <c r="G94" s="40">
        <v>335</v>
      </c>
      <c r="H94" s="40">
        <v>246</v>
      </c>
      <c r="I94" s="40">
        <v>322</v>
      </c>
    </row>
    <row r="95" spans="1:9" x14ac:dyDescent="0.25">
      <c r="A95" s="100" t="s">
        <v>98</v>
      </c>
      <c r="B95" s="100" t="s">
        <v>146</v>
      </c>
      <c r="C95" s="157">
        <v>11</v>
      </c>
      <c r="D95" s="157"/>
      <c r="E95" s="157"/>
      <c r="F95" s="157">
        <v>62</v>
      </c>
      <c r="G95" s="157"/>
      <c r="H95" s="157">
        <v>15</v>
      </c>
      <c r="I95" s="157">
        <v>24</v>
      </c>
    </row>
    <row r="96" spans="1:9" x14ac:dyDescent="0.25">
      <c r="A96" s="42" t="s">
        <v>99</v>
      </c>
      <c r="B96" s="42" t="s">
        <v>147</v>
      </c>
      <c r="C96" s="40">
        <v>1</v>
      </c>
      <c r="D96" s="40">
        <v>90</v>
      </c>
      <c r="E96" s="40">
        <v>80</v>
      </c>
      <c r="F96" s="40">
        <v>51</v>
      </c>
      <c r="G96" s="40">
        <v>41</v>
      </c>
      <c r="H96" s="40">
        <v>493</v>
      </c>
      <c r="I96" s="40">
        <v>43</v>
      </c>
    </row>
    <row r="97" spans="1:9" x14ac:dyDescent="0.25">
      <c r="A97" s="100" t="s">
        <v>100</v>
      </c>
      <c r="B97" s="100" t="s">
        <v>148</v>
      </c>
      <c r="C97" s="99">
        <v>16</v>
      </c>
      <c r="D97" s="99">
        <v>16</v>
      </c>
      <c r="E97" s="99">
        <v>24</v>
      </c>
      <c r="F97" s="99">
        <v>24</v>
      </c>
      <c r="G97" s="99">
        <v>55</v>
      </c>
      <c r="H97" s="99">
        <v>34</v>
      </c>
      <c r="I97" s="99">
        <v>49</v>
      </c>
    </row>
    <row r="98" spans="1:9" x14ac:dyDescent="0.25">
      <c r="A98" s="42" t="s">
        <v>101</v>
      </c>
      <c r="B98" s="42" t="s">
        <v>149</v>
      </c>
      <c r="C98" s="21">
        <v>613</v>
      </c>
      <c r="D98" s="21">
        <v>258</v>
      </c>
      <c r="E98" s="21">
        <v>151</v>
      </c>
      <c r="F98" s="21">
        <v>187</v>
      </c>
      <c r="G98" s="21">
        <v>175</v>
      </c>
      <c r="H98" s="21">
        <v>90</v>
      </c>
      <c r="I98" s="21">
        <v>241</v>
      </c>
    </row>
    <row r="99" spans="1:9" x14ac:dyDescent="0.25">
      <c r="A99" s="100" t="s">
        <v>280</v>
      </c>
      <c r="B99" s="100" t="s">
        <v>281</v>
      </c>
      <c r="C99" s="99"/>
      <c r="D99" s="99"/>
      <c r="E99" s="99"/>
      <c r="F99" s="99"/>
      <c r="G99" s="99"/>
      <c r="H99" s="99"/>
      <c r="I99" s="99"/>
    </row>
    <row r="100" spans="1:9" x14ac:dyDescent="0.25">
      <c r="A100" s="71" t="s">
        <v>94</v>
      </c>
      <c r="B100" s="71" t="s">
        <v>142</v>
      </c>
      <c r="C100" s="102">
        <f t="shared" ref="C100:I100" si="33">SUM(C92:C99)</f>
        <v>1326</v>
      </c>
      <c r="D100" s="102">
        <f t="shared" si="33"/>
        <v>1958</v>
      </c>
      <c r="E100" s="102">
        <f t="shared" si="33"/>
        <v>1738</v>
      </c>
      <c r="F100" s="102">
        <f t="shared" si="33"/>
        <v>2465</v>
      </c>
      <c r="G100" s="102">
        <f t="shared" si="33"/>
        <v>3731</v>
      </c>
      <c r="H100" s="102">
        <f t="shared" si="33"/>
        <v>2136</v>
      </c>
      <c r="I100" s="102">
        <f t="shared" si="33"/>
        <v>3504</v>
      </c>
    </row>
    <row r="101" spans="1:9" x14ac:dyDescent="0.25">
      <c r="A101" s="47"/>
      <c r="B101" s="47"/>
      <c r="C101" s="141"/>
      <c r="D101" s="141"/>
      <c r="E101" s="141"/>
      <c r="F101" s="141"/>
      <c r="G101" s="141"/>
      <c r="H101" s="141"/>
      <c r="I101" s="141"/>
    </row>
    <row r="102" spans="1:9" x14ac:dyDescent="0.25">
      <c r="A102" s="100" t="s">
        <v>102</v>
      </c>
      <c r="B102" s="100" t="s">
        <v>150</v>
      </c>
      <c r="C102" s="80"/>
      <c r="D102" s="80">
        <v>147</v>
      </c>
      <c r="E102" s="80">
        <v>147</v>
      </c>
      <c r="F102" s="80">
        <v>147</v>
      </c>
      <c r="G102" s="80">
        <v>4351</v>
      </c>
      <c r="H102" s="80">
        <v>4274</v>
      </c>
      <c r="I102" s="80">
        <v>4274</v>
      </c>
    </row>
    <row r="103" spans="1:9" x14ac:dyDescent="0.25">
      <c r="A103" s="47"/>
      <c r="B103" s="47"/>
      <c r="C103" s="141"/>
      <c r="D103" s="141"/>
      <c r="E103" s="141"/>
      <c r="F103" s="141"/>
      <c r="G103" s="141"/>
      <c r="H103" s="141"/>
      <c r="I103" s="141"/>
    </row>
    <row r="104" spans="1:9" x14ac:dyDescent="0.25">
      <c r="A104" s="71" t="s">
        <v>103</v>
      </c>
      <c r="B104" s="71" t="s">
        <v>151</v>
      </c>
      <c r="C104" s="102">
        <f t="shared" ref="C104:I104" si="34">C100+C89+C102</f>
        <v>15338</v>
      </c>
      <c r="D104" s="102">
        <f t="shared" si="34"/>
        <v>16564</v>
      </c>
      <c r="E104" s="102">
        <f t="shared" si="34"/>
        <v>17532</v>
      </c>
      <c r="F104" s="102">
        <f t="shared" si="34"/>
        <v>18527</v>
      </c>
      <c r="G104" s="102">
        <f t="shared" si="34"/>
        <v>21133</v>
      </c>
      <c r="H104" s="102">
        <f t="shared" si="34"/>
        <v>20512</v>
      </c>
      <c r="I104" s="102">
        <f t="shared" si="34"/>
        <v>22893</v>
      </c>
    </row>
    <row r="105" spans="1:9" x14ac:dyDescent="0.25">
      <c r="C105" s="16"/>
      <c r="D105" s="16"/>
      <c r="E105" s="16"/>
      <c r="F105" s="16"/>
      <c r="G105" s="16"/>
      <c r="H105" s="16"/>
      <c r="I105" s="16"/>
    </row>
    <row r="106" spans="1:9" x14ac:dyDescent="0.25">
      <c r="A106" s="51"/>
      <c r="B106" s="51"/>
      <c r="C106" s="52"/>
      <c r="D106" s="52"/>
      <c r="E106" s="52"/>
      <c r="F106" s="52"/>
      <c r="G106" s="52"/>
      <c r="H106" s="52"/>
      <c r="I106" s="52"/>
    </row>
    <row r="108" spans="1:9" x14ac:dyDescent="0.25">
      <c r="A108" s="93" t="s">
        <v>104</v>
      </c>
      <c r="B108" s="93" t="s">
        <v>152</v>
      </c>
      <c r="C108" s="64">
        <v>2010</v>
      </c>
      <c r="D108" s="64">
        <v>2011</v>
      </c>
      <c r="E108" s="64">
        <v>2012</v>
      </c>
      <c r="F108" s="64">
        <v>2013</v>
      </c>
      <c r="G108" s="64">
        <v>2014</v>
      </c>
      <c r="H108" s="64">
        <v>2015</v>
      </c>
      <c r="I108" s="64">
        <v>2016</v>
      </c>
    </row>
    <row r="109" spans="1:9" x14ac:dyDescent="0.25">
      <c r="A109" s="71"/>
      <c r="B109" s="71"/>
      <c r="C109" s="65" t="s">
        <v>3</v>
      </c>
      <c r="D109" s="65" t="s">
        <v>3</v>
      </c>
      <c r="E109" s="65" t="s">
        <v>3</v>
      </c>
      <c r="F109" s="65" t="s">
        <v>3</v>
      </c>
      <c r="G109" s="65" t="s">
        <v>3</v>
      </c>
      <c r="H109" s="65" t="s">
        <v>3</v>
      </c>
      <c r="I109" s="65" t="s">
        <v>3</v>
      </c>
    </row>
    <row r="110" spans="1:9" x14ac:dyDescent="0.25">
      <c r="A110" s="110" t="s">
        <v>105</v>
      </c>
      <c r="B110" s="32" t="s">
        <v>153</v>
      </c>
      <c r="C110" s="139"/>
      <c r="D110" s="139"/>
      <c r="E110" s="139"/>
      <c r="F110" s="139"/>
      <c r="G110" s="139"/>
      <c r="H110" s="139"/>
      <c r="I110" s="139"/>
    </row>
    <row r="111" spans="1:9" x14ac:dyDescent="0.25">
      <c r="A111" s="81" t="s">
        <v>106</v>
      </c>
      <c r="B111" s="81" t="s">
        <v>154</v>
      </c>
      <c r="C111" s="80">
        <v>15226</v>
      </c>
      <c r="D111" s="80">
        <v>15226</v>
      </c>
      <c r="E111" s="80">
        <v>15226</v>
      </c>
      <c r="F111" s="80">
        <v>15226</v>
      </c>
      <c r="G111" s="80">
        <v>15226</v>
      </c>
      <c r="H111" s="80">
        <v>15226</v>
      </c>
      <c r="I111" s="80">
        <v>15226</v>
      </c>
    </row>
    <row r="112" spans="1:9" x14ac:dyDescent="0.25">
      <c r="A112" s="33" t="s">
        <v>180</v>
      </c>
      <c r="B112" s="33"/>
      <c r="C112" s="21">
        <v>-196</v>
      </c>
      <c r="D112" s="21"/>
      <c r="E112" s="21"/>
      <c r="F112" s="21"/>
      <c r="G112" s="21"/>
      <c r="H112" s="21"/>
      <c r="I112" s="21"/>
    </row>
    <row r="113" spans="1:9" x14ac:dyDescent="0.25">
      <c r="A113" s="81" t="s">
        <v>282</v>
      </c>
      <c r="B113" s="81" t="s">
        <v>297</v>
      </c>
      <c r="C113" s="80">
        <v>211</v>
      </c>
      <c r="D113" s="80">
        <v>211</v>
      </c>
      <c r="E113" s="80">
        <v>211</v>
      </c>
      <c r="F113" s="80">
        <v>211</v>
      </c>
      <c r="G113" s="80">
        <v>211</v>
      </c>
      <c r="H113" s="80">
        <v>211</v>
      </c>
      <c r="I113" s="80">
        <v>211</v>
      </c>
    </row>
    <row r="114" spans="1:9" x14ac:dyDescent="0.25">
      <c r="A114" s="42" t="s">
        <v>283</v>
      </c>
      <c r="B114" s="42" t="s">
        <v>284</v>
      </c>
      <c r="C114" s="21"/>
      <c r="D114" s="21">
        <v>15</v>
      </c>
      <c r="E114" s="21">
        <v>89</v>
      </c>
      <c r="F114" s="21">
        <v>184</v>
      </c>
      <c r="G114" s="21">
        <v>231</v>
      </c>
      <c r="H114" s="21">
        <v>231</v>
      </c>
      <c r="I114" s="21">
        <v>374</v>
      </c>
    </row>
    <row r="115" spans="1:9" x14ac:dyDescent="0.25">
      <c r="A115" s="100" t="s">
        <v>108</v>
      </c>
      <c r="B115" s="100" t="s">
        <v>156</v>
      </c>
      <c r="C115" s="112"/>
      <c r="D115" s="112"/>
      <c r="E115" s="112"/>
      <c r="F115" s="112">
        <v>-3</v>
      </c>
      <c r="G115" s="112">
        <v>35</v>
      </c>
      <c r="H115" s="112">
        <v>-1</v>
      </c>
      <c r="I115" s="112">
        <v>2</v>
      </c>
    </row>
    <row r="116" spans="1:9" x14ac:dyDescent="0.25">
      <c r="A116" s="33" t="s">
        <v>109</v>
      </c>
      <c r="B116" s="33" t="s">
        <v>157</v>
      </c>
      <c r="C116" s="21">
        <v>-167</v>
      </c>
      <c r="D116" s="21">
        <v>-1203</v>
      </c>
      <c r="E116" s="21">
        <v>-641</v>
      </c>
      <c r="F116" s="21">
        <v>252</v>
      </c>
      <c r="G116" s="21">
        <v>281</v>
      </c>
      <c r="H116" s="21">
        <v>1994</v>
      </c>
      <c r="I116" s="21">
        <v>1404</v>
      </c>
    </row>
    <row r="117" spans="1:9" x14ac:dyDescent="0.25">
      <c r="A117" s="100" t="s">
        <v>110</v>
      </c>
      <c r="B117" s="100" t="s">
        <v>158</v>
      </c>
      <c r="C117" s="80">
        <v>97</v>
      </c>
      <c r="D117" s="80">
        <v>735</v>
      </c>
      <c r="E117" s="80">
        <v>1022</v>
      </c>
      <c r="F117" s="80">
        <v>421</v>
      </c>
      <c r="G117" s="80">
        <v>1635</v>
      </c>
      <c r="H117" s="80">
        <v>-229</v>
      </c>
      <c r="I117" s="80">
        <v>479</v>
      </c>
    </row>
    <row r="118" spans="1:9" x14ac:dyDescent="0.25">
      <c r="A118" s="54" t="s">
        <v>111</v>
      </c>
      <c r="B118" s="54" t="s">
        <v>182</v>
      </c>
    </row>
    <row r="119" spans="1:9" x14ac:dyDescent="0.25">
      <c r="A119" s="107" t="s">
        <v>112</v>
      </c>
      <c r="B119" s="107" t="s">
        <v>183</v>
      </c>
      <c r="C119" s="225"/>
      <c r="D119" s="225"/>
      <c r="E119" s="225"/>
      <c r="F119" s="225"/>
      <c r="G119" s="225"/>
      <c r="H119" s="225"/>
      <c r="I119" s="225"/>
    </row>
    <row r="120" spans="1:9" x14ac:dyDescent="0.25">
      <c r="A120" s="42" t="s">
        <v>298</v>
      </c>
      <c r="B120" s="217" t="s">
        <v>299</v>
      </c>
      <c r="C120" s="40"/>
      <c r="D120" s="40"/>
      <c r="E120" s="40"/>
      <c r="F120" s="40"/>
      <c r="G120" s="40"/>
      <c r="H120" s="40"/>
      <c r="I120" s="40"/>
    </row>
    <row r="121" spans="1:9" x14ac:dyDescent="0.25">
      <c r="A121" s="71" t="s">
        <v>114</v>
      </c>
      <c r="B121" s="71" t="s">
        <v>160</v>
      </c>
      <c r="C121" s="95">
        <f>SUM(C111:C117)</f>
        <v>15171</v>
      </c>
      <c r="D121" s="95">
        <f>SUM(D111:D117,A120)</f>
        <v>14984</v>
      </c>
      <c r="E121" s="95">
        <f>SUM(E111:E117,B120)</f>
        <v>15907</v>
      </c>
      <c r="F121" s="95">
        <f>SUM(F111:F117,F120)</f>
        <v>16291</v>
      </c>
      <c r="G121" s="95">
        <f>SUM(G111:G117,G120)</f>
        <v>17619</v>
      </c>
      <c r="H121" s="95">
        <f>SUM(H111:H120)</f>
        <v>17432</v>
      </c>
      <c r="I121" s="95">
        <f>SUM(I111:I120)</f>
        <v>17696</v>
      </c>
    </row>
    <row r="122" spans="1:9" x14ac:dyDescent="0.25">
      <c r="A122" s="42"/>
      <c r="B122" s="42"/>
      <c r="C122" s="142"/>
      <c r="D122" s="142"/>
      <c r="E122" s="142"/>
      <c r="F122" s="142"/>
      <c r="G122" s="142"/>
      <c r="H122" s="142"/>
      <c r="I122" s="142"/>
    </row>
    <row r="123" spans="1:9" hidden="1" x14ac:dyDescent="0.25">
      <c r="A123" s="34" t="s">
        <v>115</v>
      </c>
      <c r="B123" s="34" t="s">
        <v>161</v>
      </c>
      <c r="C123" s="143"/>
      <c r="D123" s="143"/>
      <c r="E123" s="143"/>
      <c r="F123" s="143"/>
      <c r="G123" s="143"/>
      <c r="H123" s="143"/>
      <c r="I123" s="143"/>
    </row>
    <row r="124" spans="1:9" hidden="1" x14ac:dyDescent="0.25">
      <c r="A124" s="32" t="s">
        <v>116</v>
      </c>
      <c r="B124" s="32" t="s">
        <v>162</v>
      </c>
      <c r="C124" s="142"/>
      <c r="D124" s="142"/>
      <c r="E124" s="142"/>
      <c r="F124" s="142"/>
      <c r="G124" s="142"/>
      <c r="H124" s="142"/>
      <c r="I124" s="142"/>
    </row>
    <row r="125" spans="1:9" hidden="1" x14ac:dyDescent="0.25">
      <c r="A125" s="33" t="s">
        <v>117</v>
      </c>
      <c r="B125" s="42" t="s">
        <v>163</v>
      </c>
      <c r="C125" s="21">
        <v>3</v>
      </c>
      <c r="D125" s="21">
        <v>3</v>
      </c>
      <c r="E125" s="21">
        <v>6</v>
      </c>
      <c r="F125" s="21">
        <v>8</v>
      </c>
      <c r="G125" s="21">
        <v>1</v>
      </c>
      <c r="H125" s="21">
        <v>20</v>
      </c>
      <c r="I125" s="21">
        <v>25</v>
      </c>
    </row>
    <row r="126" spans="1:9" x14ac:dyDescent="0.25">
      <c r="A126" s="226" t="s">
        <v>285</v>
      </c>
      <c r="B126" s="100" t="s">
        <v>300</v>
      </c>
      <c r="C126" s="99"/>
      <c r="D126" s="99"/>
      <c r="E126" s="99"/>
      <c r="F126" s="99"/>
      <c r="G126" s="99"/>
      <c r="H126" s="99"/>
      <c r="I126" s="99"/>
    </row>
    <row r="127" spans="1:9" x14ac:dyDescent="0.25">
      <c r="A127" s="42" t="s">
        <v>118</v>
      </c>
      <c r="B127" s="42" t="s">
        <v>164</v>
      </c>
      <c r="C127" s="40"/>
      <c r="D127" s="40"/>
      <c r="E127" s="40"/>
      <c r="F127" s="40"/>
      <c r="G127" s="40"/>
      <c r="H127" s="40"/>
      <c r="I127" s="40"/>
    </row>
    <row r="128" spans="1:9" x14ac:dyDescent="0.25">
      <c r="A128" s="100" t="s">
        <v>119</v>
      </c>
      <c r="B128" s="100" t="s">
        <v>165</v>
      </c>
      <c r="C128" s="99"/>
      <c r="D128" s="99"/>
      <c r="E128" s="99"/>
      <c r="F128" s="99"/>
      <c r="G128" s="99"/>
      <c r="H128" s="99"/>
      <c r="I128" s="99"/>
    </row>
    <row r="129" spans="1:9" x14ac:dyDescent="0.25">
      <c r="A129" s="42" t="s">
        <v>120</v>
      </c>
      <c r="B129" s="42" t="s">
        <v>166</v>
      </c>
      <c r="C129" s="40"/>
      <c r="D129" s="40"/>
      <c r="E129" s="40"/>
      <c r="F129" s="40"/>
      <c r="G129" s="40"/>
      <c r="H129" s="40"/>
      <c r="I129" s="40"/>
    </row>
    <row r="130" spans="1:9" x14ac:dyDescent="0.25">
      <c r="A130" s="100" t="s">
        <v>121</v>
      </c>
      <c r="B130" s="100" t="s">
        <v>167</v>
      </c>
      <c r="C130" s="99"/>
      <c r="D130" s="99"/>
      <c r="E130" s="99"/>
      <c r="F130" s="99"/>
      <c r="G130" s="99"/>
      <c r="H130" s="99"/>
      <c r="I130" s="99"/>
    </row>
    <row r="131" spans="1:9" hidden="1" x14ac:dyDescent="0.25">
      <c r="A131" s="33" t="s">
        <v>122</v>
      </c>
      <c r="B131" s="33" t="s">
        <v>168</v>
      </c>
      <c r="C131" s="21"/>
      <c r="D131" s="21"/>
      <c r="E131" s="21">
        <v>54</v>
      </c>
      <c r="F131" s="21">
        <v>66</v>
      </c>
      <c r="G131" s="21">
        <v>186</v>
      </c>
      <c r="H131" s="21">
        <v>221</v>
      </c>
      <c r="I131" s="21">
        <v>228</v>
      </c>
    </row>
    <row r="132" spans="1:9" hidden="1" x14ac:dyDescent="0.25">
      <c r="A132" s="34" t="s">
        <v>116</v>
      </c>
      <c r="B132" s="34" t="s">
        <v>162</v>
      </c>
      <c r="C132" s="41">
        <f>SUM(C125:C131)</f>
        <v>3</v>
      </c>
      <c r="D132" s="41">
        <f t="shared" ref="D132:I132" si="35">SUM(D125:D131)</f>
        <v>3</v>
      </c>
      <c r="E132" s="41">
        <f t="shared" si="35"/>
        <v>60</v>
      </c>
      <c r="F132" s="41">
        <f t="shared" si="35"/>
        <v>74</v>
      </c>
      <c r="G132" s="41">
        <f t="shared" si="35"/>
        <v>187</v>
      </c>
      <c r="H132" s="41">
        <f t="shared" si="35"/>
        <v>241</v>
      </c>
      <c r="I132" s="41">
        <f t="shared" si="35"/>
        <v>253</v>
      </c>
    </row>
    <row r="133" spans="1:9" hidden="1" x14ac:dyDescent="0.25">
      <c r="A133" s="32" t="s">
        <v>123</v>
      </c>
      <c r="B133" s="32" t="s">
        <v>169</v>
      </c>
      <c r="C133" s="59"/>
      <c r="D133" s="59"/>
      <c r="E133" s="59"/>
      <c r="F133" s="59"/>
      <c r="G133" s="59"/>
      <c r="H133" s="59"/>
      <c r="I133" s="59"/>
    </row>
    <row r="134" spans="1:9" hidden="1" x14ac:dyDescent="0.25">
      <c r="A134" s="42" t="s">
        <v>117</v>
      </c>
      <c r="B134" s="42" t="s">
        <v>163</v>
      </c>
      <c r="C134" s="138">
        <v>32</v>
      </c>
      <c r="D134" s="138">
        <v>48</v>
      </c>
      <c r="E134" s="138">
        <v>63</v>
      </c>
      <c r="F134" s="138">
        <v>82</v>
      </c>
      <c r="G134" s="138">
        <v>95</v>
      </c>
      <c r="H134" s="138">
        <v>66</v>
      </c>
      <c r="I134" s="138">
        <v>76</v>
      </c>
    </row>
    <row r="135" spans="1:9" ht="30" hidden="1" x14ac:dyDescent="0.25">
      <c r="A135" s="42" t="s">
        <v>124</v>
      </c>
      <c r="B135" s="42" t="s">
        <v>170</v>
      </c>
      <c r="C135" s="40">
        <v>1</v>
      </c>
      <c r="D135" s="40">
        <v>226</v>
      </c>
      <c r="E135" s="40">
        <v>31</v>
      </c>
      <c r="F135" s="40">
        <v>291</v>
      </c>
      <c r="G135" s="40">
        <v>351</v>
      </c>
      <c r="H135" s="40">
        <v>331</v>
      </c>
      <c r="I135" s="40">
        <v>395</v>
      </c>
    </row>
    <row r="136" spans="1:9" x14ac:dyDescent="0.25">
      <c r="A136" s="42" t="s">
        <v>125</v>
      </c>
      <c r="B136" s="42" t="s">
        <v>171</v>
      </c>
      <c r="C136" s="40"/>
      <c r="D136" s="40"/>
      <c r="E136" s="40"/>
      <c r="F136" s="40"/>
      <c r="G136" s="40">
        <v>785</v>
      </c>
      <c r="H136" s="40">
        <v>710</v>
      </c>
      <c r="I136" s="40">
        <v>829</v>
      </c>
    </row>
    <row r="137" spans="1:9" x14ac:dyDescent="0.25">
      <c r="A137" s="100" t="s">
        <v>119</v>
      </c>
      <c r="B137" s="100" t="s">
        <v>165</v>
      </c>
      <c r="C137" s="99"/>
      <c r="D137" s="99"/>
      <c r="E137" s="99"/>
      <c r="F137" s="99"/>
      <c r="G137" s="99"/>
      <c r="H137" s="99"/>
      <c r="I137" s="99"/>
    </row>
    <row r="138" spans="1:9" x14ac:dyDescent="0.25">
      <c r="A138" s="42" t="s">
        <v>126</v>
      </c>
      <c r="B138" s="42" t="s">
        <v>172</v>
      </c>
      <c r="C138" s="40">
        <v>107</v>
      </c>
      <c r="D138" s="40">
        <v>441</v>
      </c>
      <c r="E138" s="40">
        <v>385</v>
      </c>
      <c r="F138" s="40">
        <v>369</v>
      </c>
      <c r="G138" s="40">
        <v>127</v>
      </c>
      <c r="H138" s="40">
        <v>71</v>
      </c>
      <c r="I138" s="40">
        <v>119</v>
      </c>
    </row>
    <row r="139" spans="1:9" ht="30" x14ac:dyDescent="0.25">
      <c r="A139" s="100" t="s">
        <v>127</v>
      </c>
      <c r="B139" s="100" t="s">
        <v>173</v>
      </c>
      <c r="C139" s="99"/>
      <c r="D139" s="99">
        <v>5</v>
      </c>
      <c r="E139" s="99">
        <v>12</v>
      </c>
      <c r="F139" s="99">
        <v>32</v>
      </c>
      <c r="G139" s="99">
        <v>168</v>
      </c>
      <c r="H139" s="99">
        <v>191</v>
      </c>
      <c r="I139" s="99">
        <v>2183</v>
      </c>
    </row>
    <row r="140" spans="1:9" x14ac:dyDescent="0.25">
      <c r="A140" s="42" t="s">
        <v>128</v>
      </c>
      <c r="B140" s="42" t="s">
        <v>174</v>
      </c>
      <c r="C140" s="40"/>
      <c r="D140" s="40">
        <v>42</v>
      </c>
      <c r="E140" s="40">
        <v>43</v>
      </c>
      <c r="F140" s="40">
        <v>90</v>
      </c>
      <c r="G140" s="40">
        <v>213</v>
      </c>
      <c r="H140" s="40">
        <v>126</v>
      </c>
      <c r="I140" s="40">
        <v>134</v>
      </c>
    </row>
    <row r="141" spans="1:9" x14ac:dyDescent="0.25">
      <c r="A141" s="100" t="s">
        <v>129</v>
      </c>
      <c r="B141" s="100" t="s">
        <v>175</v>
      </c>
      <c r="C141" s="99">
        <v>21</v>
      </c>
      <c r="D141" s="99">
        <v>805</v>
      </c>
      <c r="E141" s="99">
        <v>1014</v>
      </c>
      <c r="F141" s="99">
        <v>1233</v>
      </c>
      <c r="G141" s="99">
        <v>1356</v>
      </c>
      <c r="H141" s="99">
        <v>1245</v>
      </c>
      <c r="I141" s="99">
        <v>1052</v>
      </c>
    </row>
    <row r="142" spans="1:9" hidden="1" x14ac:dyDescent="0.25">
      <c r="A142" s="42" t="s">
        <v>121</v>
      </c>
      <c r="B142" s="42" t="s">
        <v>167</v>
      </c>
      <c r="C142" s="40"/>
      <c r="D142" s="40"/>
      <c r="E142" s="40"/>
      <c r="F142" s="40"/>
      <c r="G142" s="40"/>
      <c r="H142" s="40">
        <v>71</v>
      </c>
      <c r="I142" s="40">
        <v>134</v>
      </c>
    </row>
    <row r="143" spans="1:9" x14ac:dyDescent="0.25">
      <c r="A143" s="42" t="s">
        <v>130</v>
      </c>
      <c r="B143" s="42" t="s">
        <v>176</v>
      </c>
      <c r="C143" s="40">
        <v>3</v>
      </c>
      <c r="D143" s="40">
        <v>10</v>
      </c>
      <c r="E143" s="40">
        <v>17</v>
      </c>
      <c r="F143" s="40">
        <v>65</v>
      </c>
      <c r="G143" s="40">
        <f>8+224</f>
        <v>232</v>
      </c>
      <c r="H143" s="40">
        <v>28</v>
      </c>
      <c r="I143" s="40">
        <v>22</v>
      </c>
    </row>
    <row r="144" spans="1:9" x14ac:dyDescent="0.25">
      <c r="A144" s="71" t="s">
        <v>123</v>
      </c>
      <c r="B144" s="71" t="s">
        <v>169</v>
      </c>
      <c r="C144" s="95">
        <f t="shared" ref="C144:I144" si="36">SUM(C134:C143)</f>
        <v>164</v>
      </c>
      <c r="D144" s="95">
        <f t="shared" si="36"/>
        <v>1577</v>
      </c>
      <c r="E144" s="95">
        <f t="shared" si="36"/>
        <v>1565</v>
      </c>
      <c r="F144" s="95">
        <f t="shared" si="36"/>
        <v>2162</v>
      </c>
      <c r="G144" s="95">
        <f t="shared" si="36"/>
        <v>3327</v>
      </c>
      <c r="H144" s="95">
        <f t="shared" si="36"/>
        <v>2839</v>
      </c>
      <c r="I144" s="95">
        <f t="shared" si="36"/>
        <v>4944</v>
      </c>
    </row>
    <row r="145" spans="1:9" x14ac:dyDescent="0.25">
      <c r="A145" s="150"/>
      <c r="B145" s="150"/>
      <c r="C145" s="227"/>
      <c r="D145" s="227"/>
      <c r="E145" s="227"/>
      <c r="F145" s="227"/>
      <c r="G145" s="227"/>
      <c r="H145" s="227"/>
      <c r="I145" s="227"/>
    </row>
    <row r="146" spans="1:9" x14ac:dyDescent="0.25">
      <c r="A146" s="71" t="s">
        <v>131</v>
      </c>
      <c r="B146" s="71" t="s">
        <v>177</v>
      </c>
      <c r="C146" s="102">
        <f>C132+C144</f>
        <v>167</v>
      </c>
      <c r="D146" s="102">
        <f>D132+D144</f>
        <v>1580</v>
      </c>
      <c r="E146" s="102">
        <f>E132+E144</f>
        <v>1625</v>
      </c>
      <c r="F146" s="102">
        <f>F132+F144</f>
        <v>2236</v>
      </c>
      <c r="G146" s="102">
        <f>G132+G144</f>
        <v>3514</v>
      </c>
      <c r="H146" s="102">
        <f>H144+H132</f>
        <v>3080</v>
      </c>
      <c r="I146" s="102">
        <f>I144+I132</f>
        <v>5197</v>
      </c>
    </row>
    <row r="147" spans="1:9" x14ac:dyDescent="0.25">
      <c r="A147" s="42"/>
      <c r="B147" s="42"/>
      <c r="C147" s="142"/>
      <c r="D147" s="142"/>
      <c r="E147" s="142"/>
      <c r="F147" s="142"/>
      <c r="G147" s="142"/>
      <c r="H147" s="142"/>
      <c r="I147" s="142"/>
    </row>
    <row r="148" spans="1:9" x14ac:dyDescent="0.25">
      <c r="A148" s="71" t="s">
        <v>132</v>
      </c>
      <c r="B148" s="71" t="s">
        <v>178</v>
      </c>
      <c r="C148" s="95">
        <f t="shared" ref="C148:I148" si="37">C146+C121</f>
        <v>15338</v>
      </c>
      <c r="D148" s="95">
        <f t="shared" si="37"/>
        <v>16564</v>
      </c>
      <c r="E148" s="95">
        <f t="shared" si="37"/>
        <v>17532</v>
      </c>
      <c r="F148" s="95">
        <f t="shared" si="37"/>
        <v>18527</v>
      </c>
      <c r="G148" s="95">
        <f t="shared" si="37"/>
        <v>21133</v>
      </c>
      <c r="H148" s="95">
        <f t="shared" si="37"/>
        <v>20512</v>
      </c>
      <c r="I148" s="95">
        <f t="shared" si="37"/>
        <v>22893</v>
      </c>
    </row>
  </sheetData>
  <pageMargins left="0.7" right="0.7" top="0.75" bottom="0.75" header="0.3" footer="0.3"/>
  <pageSetup paperSize="9" orientation="portrait" r:id="rId1"/>
  <ignoredErrors>
    <ignoredError sqref="N9:S9 N10:S10 N11:S11 N12:S1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144"/>
  <sheetViews>
    <sheetView topLeftCell="A134" zoomScale="87" zoomScaleNormal="87" workbookViewId="0">
      <selection activeCell="L23" sqref="L23:T26"/>
    </sheetView>
  </sheetViews>
  <sheetFormatPr defaultColWidth="9.140625" defaultRowHeight="15" x14ac:dyDescent="0.25"/>
  <cols>
    <col min="1" max="1" width="93.42578125" style="235" bestFit="1" customWidth="1"/>
    <col min="2" max="2" width="57.140625" style="235" hidden="1" customWidth="1"/>
    <col min="3" max="3" width="9.140625" style="235" bestFit="1" customWidth="1"/>
    <col min="4" max="4" width="10.28515625" style="235" bestFit="1" customWidth="1"/>
    <col min="5" max="5" width="9.5703125" style="43" bestFit="1" customWidth="1"/>
    <col min="6" max="8" width="9.140625" style="43" bestFit="1" customWidth="1"/>
    <col min="9" max="9" width="9.42578125" style="43" bestFit="1" customWidth="1"/>
    <col min="10" max="10" width="8.7109375" style="43" customWidth="1"/>
    <col min="11" max="11" width="2.5703125" style="43" customWidth="1"/>
    <col min="12" max="12" width="30.140625" style="43" bestFit="1" customWidth="1"/>
    <col min="13" max="13" width="25.140625" style="43" hidden="1" customWidth="1"/>
    <col min="14" max="14" width="9.140625" style="43" bestFit="1" customWidth="1"/>
    <col min="15" max="15" width="10.7109375" style="43" bestFit="1" customWidth="1"/>
    <col min="16" max="20" width="9.140625" style="43" bestFit="1" customWidth="1"/>
    <col min="21" max="21" width="12.140625" style="234" customWidth="1"/>
    <col min="22" max="16384" width="9.140625" style="43"/>
  </cols>
  <sheetData>
    <row r="1" spans="1:21" ht="26.25" x14ac:dyDescent="0.4">
      <c r="A1" s="259" t="s">
        <v>364</v>
      </c>
      <c r="B1" s="233"/>
      <c r="C1" s="233"/>
      <c r="D1" s="233"/>
    </row>
    <row r="5" spans="1:21" ht="21" x14ac:dyDescent="0.35">
      <c r="A5" s="260" t="s">
        <v>301</v>
      </c>
    </row>
    <row r="6" spans="1:21" x14ac:dyDescent="0.25">
      <c r="A6" s="236"/>
      <c r="B6" s="236"/>
      <c r="C6" s="64">
        <v>2010</v>
      </c>
      <c r="D6" s="64">
        <v>2011</v>
      </c>
      <c r="E6" s="64">
        <v>2012</v>
      </c>
      <c r="F6" s="64">
        <v>2013</v>
      </c>
      <c r="G6" s="64">
        <v>2014</v>
      </c>
      <c r="H6" s="64">
        <v>2015</v>
      </c>
      <c r="I6" s="64">
        <v>2016</v>
      </c>
      <c r="L6" s="236"/>
      <c r="M6" s="236"/>
      <c r="N6" s="64">
        <v>2010</v>
      </c>
      <c r="O6" s="64">
        <v>2011</v>
      </c>
      <c r="P6" s="64">
        <v>2012</v>
      </c>
      <c r="Q6" s="64">
        <v>2013</v>
      </c>
      <c r="R6" s="64">
        <v>2014</v>
      </c>
      <c r="S6" s="64">
        <v>2015</v>
      </c>
      <c r="T6" s="64">
        <v>2016</v>
      </c>
    </row>
    <row r="7" spans="1:21" x14ac:dyDescent="0.25">
      <c r="A7" s="236"/>
      <c r="B7" s="236"/>
      <c r="C7" s="65" t="s">
        <v>3</v>
      </c>
      <c r="D7" s="65" t="s">
        <v>3</v>
      </c>
      <c r="E7" s="65" t="s">
        <v>3</v>
      </c>
      <c r="F7" s="65" t="s">
        <v>3</v>
      </c>
      <c r="G7" s="65" t="s">
        <v>3</v>
      </c>
      <c r="H7" s="65" t="s">
        <v>3</v>
      </c>
      <c r="I7" s="65" t="s">
        <v>3</v>
      </c>
      <c r="L7" s="236"/>
      <c r="M7" s="236"/>
      <c r="N7" s="65" t="s">
        <v>3</v>
      </c>
      <c r="O7" s="65" t="s">
        <v>3</v>
      </c>
      <c r="P7" s="65" t="s">
        <v>3</v>
      </c>
      <c r="Q7" s="65" t="s">
        <v>3</v>
      </c>
      <c r="R7" s="65" t="s">
        <v>3</v>
      </c>
      <c r="S7" s="65" t="s">
        <v>3</v>
      </c>
      <c r="T7" s="65" t="s">
        <v>3</v>
      </c>
    </row>
    <row r="8" spans="1:21" x14ac:dyDescent="0.25">
      <c r="A8" s="237"/>
      <c r="B8" s="237"/>
      <c r="C8" s="237"/>
      <c r="D8" s="237"/>
      <c r="E8" s="238"/>
      <c r="F8" s="238"/>
      <c r="G8" s="238"/>
      <c r="H8" s="238"/>
      <c r="I8" s="238"/>
      <c r="L8" s="1" t="s">
        <v>346</v>
      </c>
      <c r="M8" s="43" t="s">
        <v>254</v>
      </c>
      <c r="N8" s="239">
        <f t="shared" ref="N8:T8" si="0">C12</f>
        <v>2427</v>
      </c>
      <c r="O8" s="239">
        <f t="shared" si="0"/>
        <v>2824</v>
      </c>
      <c r="P8" s="239">
        <f t="shared" si="0"/>
        <v>3815</v>
      </c>
      <c r="Q8" s="239">
        <f t="shared" si="0"/>
        <v>3260</v>
      </c>
      <c r="R8" s="239">
        <f t="shared" si="0"/>
        <v>3010</v>
      </c>
      <c r="S8" s="239">
        <f t="shared" si="0"/>
        <v>3175</v>
      </c>
      <c r="T8" s="239">
        <f t="shared" si="0"/>
        <v>3718.8846300000005</v>
      </c>
    </row>
    <row r="9" spans="1:21" x14ac:dyDescent="0.25">
      <c r="A9" s="261" t="s">
        <v>0</v>
      </c>
      <c r="B9" s="262" t="s">
        <v>6</v>
      </c>
      <c r="C9" s="198">
        <v>2427</v>
      </c>
      <c r="D9" s="198">
        <v>2824</v>
      </c>
      <c r="E9" s="198">
        <v>3815</v>
      </c>
      <c r="F9" s="198">
        <v>3259</v>
      </c>
      <c r="G9" s="263">
        <v>3009</v>
      </c>
      <c r="H9" s="263">
        <v>3174</v>
      </c>
      <c r="I9" s="264">
        <v>3685.1769300000001</v>
      </c>
      <c r="L9" s="130" t="s">
        <v>229</v>
      </c>
      <c r="M9" s="106" t="s">
        <v>229</v>
      </c>
      <c r="N9" s="240">
        <f t="shared" ref="N9:T9" si="1">C12+C22-C17</f>
        <v>12</v>
      </c>
      <c r="O9" s="240">
        <f t="shared" si="1"/>
        <v>649</v>
      </c>
      <c r="P9" s="240">
        <f t="shared" si="1"/>
        <v>814</v>
      </c>
      <c r="Q9" s="240">
        <f t="shared" si="1"/>
        <v>1283</v>
      </c>
      <c r="R9" s="240">
        <f t="shared" si="1"/>
        <v>745</v>
      </c>
      <c r="S9" s="240">
        <f t="shared" si="1"/>
        <v>584</v>
      </c>
      <c r="T9" s="240">
        <f t="shared" si="1"/>
        <v>527.78839000000073</v>
      </c>
    </row>
    <row r="10" spans="1:21" x14ac:dyDescent="0.25">
      <c r="A10" s="241" t="s">
        <v>5</v>
      </c>
      <c r="B10" s="242"/>
      <c r="C10" s="230"/>
      <c r="D10" s="230"/>
      <c r="E10" s="230"/>
      <c r="F10" s="230"/>
      <c r="G10" s="230"/>
      <c r="H10" s="230"/>
      <c r="I10" s="230">
        <v>16.812960000000011</v>
      </c>
      <c r="L10" s="117" t="s">
        <v>230</v>
      </c>
      <c r="M10" s="243" t="s">
        <v>243</v>
      </c>
      <c r="N10" s="119">
        <f t="shared" ref="N10:T10" si="2">N9/N8</f>
        <v>4.944375772558714E-3</v>
      </c>
      <c r="O10" s="119">
        <f t="shared" si="2"/>
        <v>0.22981586402266288</v>
      </c>
      <c r="P10" s="119">
        <f t="shared" si="2"/>
        <v>0.21336828309305372</v>
      </c>
      <c r="Q10" s="119">
        <f t="shared" si="2"/>
        <v>0.39355828220858896</v>
      </c>
      <c r="R10" s="119">
        <f t="shared" si="2"/>
        <v>0.24750830564784054</v>
      </c>
      <c r="S10" s="119">
        <f t="shared" si="2"/>
        <v>0.18393700787401573</v>
      </c>
      <c r="T10" s="119">
        <f t="shared" si="2"/>
        <v>0.14192115177286385</v>
      </c>
    </row>
    <row r="11" spans="1:21" x14ac:dyDescent="0.25">
      <c r="A11" s="265" t="s">
        <v>2</v>
      </c>
      <c r="B11" s="266"/>
      <c r="C11" s="267"/>
      <c r="D11" s="267"/>
      <c r="E11" s="267"/>
      <c r="F11" s="198">
        <v>1</v>
      </c>
      <c r="G11" s="198">
        <v>1</v>
      </c>
      <c r="H11" s="198">
        <v>1</v>
      </c>
      <c r="I11" s="198">
        <v>16.894740000000002</v>
      </c>
      <c r="L11" s="130" t="s">
        <v>231</v>
      </c>
      <c r="M11" s="106" t="s">
        <v>244</v>
      </c>
      <c r="N11" s="240">
        <f t="shared" ref="N11:T11" si="3">C31</f>
        <v>-332</v>
      </c>
      <c r="O11" s="240">
        <f t="shared" si="3"/>
        <v>261</v>
      </c>
      <c r="P11" s="240">
        <f t="shared" si="3"/>
        <v>298</v>
      </c>
      <c r="Q11" s="240">
        <f t="shared" si="3"/>
        <v>408</v>
      </c>
      <c r="R11" s="240">
        <f t="shared" si="3"/>
        <v>354</v>
      </c>
      <c r="S11" s="240">
        <f t="shared" si="3"/>
        <v>173</v>
      </c>
      <c r="T11" s="240">
        <f t="shared" si="3"/>
        <v>111.85665000000063</v>
      </c>
    </row>
    <row r="12" spans="1:21" x14ac:dyDescent="0.25">
      <c r="A12" s="66" t="s">
        <v>4</v>
      </c>
      <c r="B12" s="66" t="s">
        <v>10</v>
      </c>
      <c r="C12" s="268">
        <f t="shared" ref="C12:H12" si="4">C9+C11</f>
        <v>2427</v>
      </c>
      <c r="D12" s="268">
        <f t="shared" si="4"/>
        <v>2824</v>
      </c>
      <c r="E12" s="268">
        <f t="shared" si="4"/>
        <v>3815</v>
      </c>
      <c r="F12" s="268">
        <f t="shared" si="4"/>
        <v>3260</v>
      </c>
      <c r="G12" s="268">
        <f t="shared" si="4"/>
        <v>3010</v>
      </c>
      <c r="H12" s="268">
        <f t="shared" si="4"/>
        <v>3175</v>
      </c>
      <c r="I12" s="268">
        <f>I9+I11+I10</f>
        <v>3718.8846300000005</v>
      </c>
      <c r="L12" s="117" t="s">
        <v>232</v>
      </c>
      <c r="M12" s="228" t="s">
        <v>245</v>
      </c>
      <c r="N12" s="119">
        <f t="shared" ref="N12:T12" si="5">N11/N8</f>
        <v>-0.13679439637412444</v>
      </c>
      <c r="O12" s="119">
        <f t="shared" si="5"/>
        <v>9.2422096317280447E-2</v>
      </c>
      <c r="P12" s="119">
        <f t="shared" si="5"/>
        <v>7.8112712975098295E-2</v>
      </c>
      <c r="Q12" s="119">
        <f t="shared" si="5"/>
        <v>0.12515337423312883</v>
      </c>
      <c r="R12" s="119">
        <f t="shared" si="5"/>
        <v>0.11760797342192691</v>
      </c>
      <c r="S12" s="119">
        <f t="shared" si="5"/>
        <v>5.4488188976377951E-2</v>
      </c>
      <c r="T12" s="119">
        <f t="shared" si="5"/>
        <v>3.0078010244700873E-2</v>
      </c>
    </row>
    <row r="13" spans="1:21" x14ac:dyDescent="0.25">
      <c r="A13" s="66"/>
      <c r="B13" s="66"/>
      <c r="C13" s="269"/>
      <c r="D13" s="269"/>
      <c r="E13" s="269"/>
      <c r="F13" s="269"/>
      <c r="G13" s="269"/>
      <c r="H13" s="269"/>
      <c r="I13" s="269"/>
      <c r="L13" s="122" t="s">
        <v>242</v>
      </c>
      <c r="M13" s="106" t="s">
        <v>246</v>
      </c>
      <c r="N13" s="111">
        <f t="shared" ref="N13:T13" si="6">C94</f>
        <v>1221</v>
      </c>
      <c r="O13" s="111">
        <f t="shared" si="6"/>
        <v>1476</v>
      </c>
      <c r="P13" s="111">
        <f t="shared" si="6"/>
        <v>1011</v>
      </c>
      <c r="Q13" s="111">
        <f t="shared" si="6"/>
        <v>1324</v>
      </c>
      <c r="R13" s="111">
        <f t="shared" si="6"/>
        <v>1398</v>
      </c>
      <c r="S13" s="111">
        <f t="shared" si="6"/>
        <v>1478</v>
      </c>
      <c r="T13" s="111">
        <f t="shared" si="6"/>
        <v>1158</v>
      </c>
    </row>
    <row r="14" spans="1:21" x14ac:dyDescent="0.25">
      <c r="A14" s="20" t="s">
        <v>184</v>
      </c>
      <c r="B14" s="20" t="s">
        <v>207</v>
      </c>
      <c r="C14" s="230">
        <v>-41</v>
      </c>
      <c r="D14" s="230">
        <v>-34</v>
      </c>
      <c r="E14" s="230">
        <v>-42</v>
      </c>
      <c r="F14" s="230">
        <v>-56</v>
      </c>
      <c r="G14" s="230">
        <v>-46</v>
      </c>
      <c r="H14" s="230">
        <v>-49</v>
      </c>
      <c r="I14" s="230">
        <v>-51.861450000000012</v>
      </c>
      <c r="L14" s="2" t="s">
        <v>86</v>
      </c>
      <c r="M14" s="213" t="s">
        <v>135</v>
      </c>
      <c r="N14" s="109">
        <f t="shared" ref="N14:T14" si="7">C89</f>
        <v>1080</v>
      </c>
      <c r="O14" s="109">
        <f t="shared" si="7"/>
        <v>1392</v>
      </c>
      <c r="P14" s="109">
        <f t="shared" si="7"/>
        <v>945</v>
      </c>
      <c r="Q14" s="109">
        <f t="shared" si="7"/>
        <v>859</v>
      </c>
      <c r="R14" s="109">
        <f t="shared" si="7"/>
        <v>1301</v>
      </c>
      <c r="S14" s="109">
        <f t="shared" si="7"/>
        <v>949</v>
      </c>
      <c r="T14" s="109">
        <f t="shared" si="7"/>
        <v>582</v>
      </c>
    </row>
    <row r="15" spans="1:21" x14ac:dyDescent="0.25">
      <c r="A15" s="79" t="s">
        <v>185</v>
      </c>
      <c r="B15" s="79" t="s">
        <v>208</v>
      </c>
      <c r="C15" s="198">
        <v>-382</v>
      </c>
      <c r="D15" s="198">
        <v>-370</v>
      </c>
      <c r="E15" s="198">
        <v>-548</v>
      </c>
      <c r="F15" s="198">
        <v>-384</v>
      </c>
      <c r="G15" s="198">
        <v>-279</v>
      </c>
      <c r="H15" s="198">
        <v>-805</v>
      </c>
      <c r="I15" s="198">
        <v>-748.24530000000004</v>
      </c>
      <c r="L15" s="132" t="s">
        <v>233</v>
      </c>
      <c r="M15" s="106" t="s">
        <v>257</v>
      </c>
      <c r="N15" s="244">
        <f t="shared" ref="N15:T15" si="8">C93</f>
        <v>0</v>
      </c>
      <c r="O15" s="244">
        <f t="shared" si="8"/>
        <v>0</v>
      </c>
      <c r="P15" s="244">
        <f t="shared" si="8"/>
        <v>0</v>
      </c>
      <c r="Q15" s="244">
        <f t="shared" si="8"/>
        <v>393</v>
      </c>
      <c r="R15" s="244">
        <f t="shared" si="8"/>
        <v>0</v>
      </c>
      <c r="S15" s="244">
        <f t="shared" si="8"/>
        <v>429</v>
      </c>
      <c r="T15" s="244">
        <f t="shared" si="8"/>
        <v>429</v>
      </c>
    </row>
    <row r="16" spans="1:21" s="245" customFormat="1" x14ac:dyDescent="0.25">
      <c r="A16" s="20" t="s">
        <v>186</v>
      </c>
      <c r="B16" s="20" t="s">
        <v>209</v>
      </c>
      <c r="C16" s="230">
        <v>-2139</v>
      </c>
      <c r="D16" s="230">
        <v>-1903</v>
      </c>
      <c r="E16" s="230">
        <v>-2216</v>
      </c>
      <c r="F16" s="230">
        <v>-2386</v>
      </c>
      <c r="G16" s="230">
        <v>-2246</v>
      </c>
      <c r="H16" s="230">
        <v>-2091</v>
      </c>
      <c r="I16" s="230">
        <v>-2254</v>
      </c>
      <c r="L16" s="121" t="s">
        <v>234</v>
      </c>
      <c r="M16" s="43" t="s">
        <v>247</v>
      </c>
      <c r="N16" s="109">
        <f t="shared" ref="N16:T16" si="9">C103</f>
        <v>884</v>
      </c>
      <c r="O16" s="109">
        <f t="shared" si="9"/>
        <v>856</v>
      </c>
      <c r="P16" s="109">
        <f t="shared" si="9"/>
        <v>1683</v>
      </c>
      <c r="Q16" s="109">
        <f t="shared" si="9"/>
        <v>1978</v>
      </c>
      <c r="R16" s="109">
        <f t="shared" si="9"/>
        <v>2127</v>
      </c>
      <c r="S16" s="109">
        <f t="shared" si="9"/>
        <v>2442</v>
      </c>
      <c r="T16" s="109">
        <f t="shared" si="9"/>
        <v>2913</v>
      </c>
      <c r="U16" s="234"/>
    </row>
    <row r="17" spans="1:21" s="245" customFormat="1" x14ac:dyDescent="0.25">
      <c r="A17" s="79" t="s">
        <v>187</v>
      </c>
      <c r="B17" s="79" t="s">
        <v>210</v>
      </c>
      <c r="C17" s="198">
        <v>-377</v>
      </c>
      <c r="D17" s="198">
        <v>-353</v>
      </c>
      <c r="E17" s="198">
        <v>-494</v>
      </c>
      <c r="F17" s="198">
        <v>-841</v>
      </c>
      <c r="G17" s="198">
        <v>-367</v>
      </c>
      <c r="H17" s="198">
        <v>-396</v>
      </c>
      <c r="I17" s="198">
        <v>-426.89455000000009</v>
      </c>
      <c r="L17" s="132" t="s">
        <v>96</v>
      </c>
      <c r="M17" s="246" t="s">
        <v>144</v>
      </c>
      <c r="N17" s="244">
        <f t="shared" ref="N17:T17" si="10">C98+C99</f>
        <v>164</v>
      </c>
      <c r="O17" s="244">
        <f t="shared" si="10"/>
        <v>458</v>
      </c>
      <c r="P17" s="244">
        <f t="shared" si="10"/>
        <v>524</v>
      </c>
      <c r="Q17" s="244">
        <f t="shared" si="10"/>
        <v>629</v>
      </c>
      <c r="R17" s="244">
        <f t="shared" si="10"/>
        <v>477</v>
      </c>
      <c r="S17" s="244">
        <f t="shared" si="10"/>
        <v>301</v>
      </c>
      <c r="T17" s="244">
        <f t="shared" si="10"/>
        <v>393</v>
      </c>
      <c r="U17" s="234"/>
    </row>
    <row r="18" spans="1:21" x14ac:dyDescent="0.25">
      <c r="A18" s="20" t="s">
        <v>188</v>
      </c>
      <c r="B18" s="247"/>
      <c r="C18" s="230">
        <v>-68</v>
      </c>
      <c r="D18" s="248"/>
      <c r="E18" s="248"/>
      <c r="F18" s="248"/>
      <c r="G18" s="248"/>
      <c r="H18" s="248"/>
      <c r="I18" s="248"/>
      <c r="L18" s="2" t="s">
        <v>235</v>
      </c>
      <c r="M18" s="43" t="s">
        <v>302</v>
      </c>
      <c r="N18" s="109">
        <f t="shared" ref="N18:T18" si="11">C102</f>
        <v>304</v>
      </c>
      <c r="O18" s="109">
        <f t="shared" si="11"/>
        <v>388</v>
      </c>
      <c r="P18" s="109">
        <f t="shared" si="11"/>
        <v>1137</v>
      </c>
      <c r="Q18" s="109">
        <f t="shared" si="11"/>
        <v>1323</v>
      </c>
      <c r="R18" s="109">
        <f t="shared" si="11"/>
        <v>1630</v>
      </c>
      <c r="S18" s="109">
        <f t="shared" si="11"/>
        <v>2093</v>
      </c>
      <c r="T18" s="109">
        <f t="shared" si="11"/>
        <v>2490</v>
      </c>
    </row>
    <row r="19" spans="1:21" x14ac:dyDescent="0.25">
      <c r="A19" s="79" t="s">
        <v>189</v>
      </c>
      <c r="B19" s="79" t="s">
        <v>212</v>
      </c>
      <c r="C19" s="80">
        <v>365</v>
      </c>
      <c r="D19" s="80"/>
      <c r="E19" s="80"/>
      <c r="F19" s="80">
        <v>393</v>
      </c>
      <c r="G19" s="80">
        <v>-393</v>
      </c>
      <c r="H19" s="80"/>
      <c r="I19" s="80">
        <v>-10.54979</v>
      </c>
      <c r="J19" s="234"/>
      <c r="L19" s="135" t="s">
        <v>103</v>
      </c>
      <c r="M19" s="246" t="s">
        <v>151</v>
      </c>
      <c r="N19" s="244">
        <f t="shared" ref="N19:T19" si="12">C107</f>
        <v>2105</v>
      </c>
      <c r="O19" s="244">
        <f t="shared" si="12"/>
        <v>2332</v>
      </c>
      <c r="P19" s="244">
        <f t="shared" si="12"/>
        <v>2694</v>
      </c>
      <c r="Q19" s="244">
        <f t="shared" si="12"/>
        <v>3302</v>
      </c>
      <c r="R19" s="244">
        <f t="shared" si="12"/>
        <v>3525</v>
      </c>
      <c r="S19" s="244">
        <f t="shared" si="12"/>
        <v>3920</v>
      </c>
      <c r="T19" s="244">
        <f t="shared" si="12"/>
        <v>4071</v>
      </c>
    </row>
    <row r="20" spans="1:21" x14ac:dyDescent="0.25">
      <c r="A20" s="20" t="s">
        <v>190</v>
      </c>
      <c r="B20" s="20" t="s">
        <v>213</v>
      </c>
      <c r="C20" s="21"/>
      <c r="D20" s="21">
        <v>213</v>
      </c>
      <c r="E20" s="21"/>
      <c r="F20" s="21">
        <v>707</v>
      </c>
      <c r="G20" s="21">
        <v>771</v>
      </c>
      <c r="H20" s="21">
        <v>429</v>
      </c>
      <c r="I20" s="21"/>
      <c r="L20" s="3" t="s">
        <v>105</v>
      </c>
      <c r="M20" s="43" t="s">
        <v>153</v>
      </c>
      <c r="N20" s="109">
        <f t="shared" ref="N20:T20" si="13">C123</f>
        <v>1952</v>
      </c>
      <c r="O20" s="109">
        <f t="shared" si="13"/>
        <v>2213</v>
      </c>
      <c r="P20" s="109">
        <f t="shared" si="13"/>
        <v>2446</v>
      </c>
      <c r="Q20" s="109">
        <f t="shared" si="13"/>
        <v>2644</v>
      </c>
      <c r="R20" s="109">
        <f t="shared" si="13"/>
        <v>3040</v>
      </c>
      <c r="S20" s="109">
        <f t="shared" si="13"/>
        <v>2858</v>
      </c>
      <c r="T20" s="109">
        <f t="shared" si="13"/>
        <v>2803</v>
      </c>
    </row>
    <row r="21" spans="1:21" x14ac:dyDescent="0.25">
      <c r="A21" s="79" t="s">
        <v>191</v>
      </c>
      <c r="B21" s="79" t="s">
        <v>214</v>
      </c>
      <c r="C21" s="198">
        <v>-150</v>
      </c>
      <c r="D21" s="198">
        <v>-81</v>
      </c>
      <c r="E21" s="198">
        <v>-195</v>
      </c>
      <c r="F21" s="198">
        <v>-251</v>
      </c>
      <c r="G21" s="198">
        <v>-72</v>
      </c>
      <c r="H21" s="198">
        <v>-75</v>
      </c>
      <c r="I21" s="198">
        <v>-126.4397</v>
      </c>
      <c r="L21" s="136" t="s">
        <v>237</v>
      </c>
      <c r="M21" s="106" t="s">
        <v>252</v>
      </c>
      <c r="N21" s="244">
        <f t="shared" ref="N21:T21" si="14">C142</f>
        <v>153</v>
      </c>
      <c r="O21" s="244">
        <f t="shared" si="14"/>
        <v>119</v>
      </c>
      <c r="P21" s="244">
        <f t="shared" si="14"/>
        <v>248</v>
      </c>
      <c r="Q21" s="244">
        <f t="shared" si="14"/>
        <v>658</v>
      </c>
      <c r="R21" s="244">
        <f t="shared" si="14"/>
        <v>485</v>
      </c>
      <c r="S21" s="244">
        <f t="shared" si="14"/>
        <v>1062</v>
      </c>
      <c r="T21" s="244">
        <f t="shared" si="14"/>
        <v>1268</v>
      </c>
    </row>
    <row r="22" spans="1:21" x14ac:dyDescent="0.25">
      <c r="A22" s="66" t="s">
        <v>192</v>
      </c>
      <c r="B22" s="66" t="s">
        <v>215</v>
      </c>
      <c r="C22" s="68">
        <f t="shared" ref="C22:I22" si="15">SUM(C14:C17)+SUM(C18:C21)</f>
        <v>-2792</v>
      </c>
      <c r="D22" s="68">
        <f t="shared" si="15"/>
        <v>-2528</v>
      </c>
      <c r="E22" s="68">
        <f t="shared" si="15"/>
        <v>-3495</v>
      </c>
      <c r="F22" s="68">
        <f t="shared" si="15"/>
        <v>-2818</v>
      </c>
      <c r="G22" s="68">
        <f t="shared" si="15"/>
        <v>-2632</v>
      </c>
      <c r="H22" s="68">
        <f t="shared" si="15"/>
        <v>-2987</v>
      </c>
      <c r="I22" s="68">
        <f t="shared" si="15"/>
        <v>-3617.9907899999998</v>
      </c>
      <c r="L22" s="2" t="s">
        <v>238</v>
      </c>
      <c r="M22" s="43" t="s">
        <v>253</v>
      </c>
      <c r="N22" s="109">
        <f t="shared" ref="N22:T22" si="16">C133</f>
        <v>11</v>
      </c>
      <c r="O22" s="109">
        <f t="shared" si="16"/>
        <v>0</v>
      </c>
      <c r="P22" s="109">
        <f t="shared" si="16"/>
        <v>0</v>
      </c>
      <c r="Q22" s="109">
        <f t="shared" si="16"/>
        <v>0</v>
      </c>
      <c r="R22" s="109">
        <f t="shared" si="16"/>
        <v>0</v>
      </c>
      <c r="S22" s="109">
        <f t="shared" si="16"/>
        <v>0</v>
      </c>
      <c r="T22" s="109">
        <f t="shared" si="16"/>
        <v>1</v>
      </c>
    </row>
    <row r="23" spans="1:21" x14ac:dyDescent="0.25">
      <c r="A23" s="20"/>
      <c r="B23" s="20"/>
      <c r="C23" s="43"/>
      <c r="D23" s="43"/>
      <c r="L23" s="123" t="s">
        <v>290</v>
      </c>
      <c r="M23" s="249" t="s">
        <v>291</v>
      </c>
      <c r="N23" s="250">
        <f>(N11)/C114</f>
        <v>-0.15104640582347589</v>
      </c>
      <c r="O23" s="250">
        <f>(O11)/D114</f>
        <v>0.11874431301182893</v>
      </c>
      <c r="P23" s="250">
        <f>(P11)/E114</f>
        <v>0.13557779799818018</v>
      </c>
      <c r="Q23" s="250">
        <f>(Q11)/F114</f>
        <v>0.18562329390354868</v>
      </c>
      <c r="R23" s="250">
        <f>(R11-329)/G114</f>
        <v>9.8425196850393699E-3</v>
      </c>
      <c r="S23" s="250">
        <f>S11/H114</f>
        <v>6.8110236220472437E-2</v>
      </c>
      <c r="T23" s="250">
        <f>T11/I114</f>
        <v>4.4038051181102607E-2</v>
      </c>
    </row>
    <row r="24" spans="1:21" x14ac:dyDescent="0.25">
      <c r="A24" s="66" t="s">
        <v>193</v>
      </c>
      <c r="B24" s="66" t="s">
        <v>216</v>
      </c>
      <c r="C24" s="270">
        <f t="shared" ref="C24:I24" si="17">C12+C22</f>
        <v>-365</v>
      </c>
      <c r="D24" s="270">
        <f t="shared" si="17"/>
        <v>296</v>
      </c>
      <c r="E24" s="270">
        <f t="shared" si="17"/>
        <v>320</v>
      </c>
      <c r="F24" s="270">
        <f t="shared" si="17"/>
        <v>442</v>
      </c>
      <c r="G24" s="270">
        <f t="shared" si="17"/>
        <v>378</v>
      </c>
      <c r="H24" s="270">
        <f t="shared" si="17"/>
        <v>188</v>
      </c>
      <c r="I24" s="270">
        <f t="shared" si="17"/>
        <v>100.89384000000064</v>
      </c>
      <c r="L24" s="123" t="s">
        <v>239</v>
      </c>
      <c r="M24" s="249" t="s">
        <v>255</v>
      </c>
      <c r="N24" s="126">
        <f t="shared" ref="N24:T24" si="18">N11/N20</f>
        <v>-0.17008196721311475</v>
      </c>
      <c r="O24" s="126">
        <f t="shared" si="18"/>
        <v>0.11793944871215545</v>
      </c>
      <c r="P24" s="126">
        <f t="shared" si="18"/>
        <v>0.12183156173344235</v>
      </c>
      <c r="Q24" s="126">
        <f t="shared" si="18"/>
        <v>0.15431164901664146</v>
      </c>
      <c r="R24" s="126">
        <f t="shared" si="18"/>
        <v>0.11644736842105263</v>
      </c>
      <c r="S24" s="126">
        <f t="shared" si="18"/>
        <v>6.0531840447865637E-2</v>
      </c>
      <c r="T24" s="126">
        <f t="shared" si="18"/>
        <v>3.9906047092401226E-2</v>
      </c>
    </row>
    <row r="25" spans="1:21" x14ac:dyDescent="0.25">
      <c r="A25" s="79" t="s">
        <v>194</v>
      </c>
      <c r="B25" s="79" t="s">
        <v>217</v>
      </c>
      <c r="C25" s="198">
        <v>-8</v>
      </c>
      <c r="D25" s="198">
        <v>-4</v>
      </c>
      <c r="E25" s="198">
        <v>-10</v>
      </c>
      <c r="F25" s="198">
        <v>-16</v>
      </c>
      <c r="G25" s="198">
        <v>-6</v>
      </c>
      <c r="H25" s="198">
        <v>-11</v>
      </c>
      <c r="I25" s="198">
        <v>-5.1688700000000001</v>
      </c>
      <c r="L25" s="123" t="s">
        <v>240</v>
      </c>
      <c r="M25" s="249" t="s">
        <v>256</v>
      </c>
      <c r="N25" s="126">
        <f t="shared" ref="N25:T25" si="19">N11/N19</f>
        <v>-0.15771971496437054</v>
      </c>
      <c r="O25" s="126">
        <f t="shared" si="19"/>
        <v>0.11192109777015437</v>
      </c>
      <c r="P25" s="126">
        <f t="shared" si="19"/>
        <v>0.11061618411284335</v>
      </c>
      <c r="Q25" s="126">
        <f t="shared" si="19"/>
        <v>0.12356147789218655</v>
      </c>
      <c r="R25" s="126">
        <f t="shared" si="19"/>
        <v>0.10042553191489362</v>
      </c>
      <c r="S25" s="126">
        <f t="shared" si="19"/>
        <v>4.4132653061224492E-2</v>
      </c>
      <c r="T25" s="126">
        <f t="shared" si="19"/>
        <v>2.747645541635977E-2</v>
      </c>
    </row>
    <row r="26" spans="1:21" x14ac:dyDescent="0.25">
      <c r="A26" s="20" t="s">
        <v>195</v>
      </c>
      <c r="B26" s="20" t="s">
        <v>218</v>
      </c>
      <c r="C26" s="230">
        <v>19</v>
      </c>
      <c r="D26" s="230">
        <v>9</v>
      </c>
      <c r="E26" s="230">
        <v>22</v>
      </c>
      <c r="F26" s="230">
        <v>27</v>
      </c>
      <c r="G26" s="231">
        <v>24</v>
      </c>
      <c r="H26" s="231">
        <v>44</v>
      </c>
      <c r="I26" s="232">
        <v>29.131679999999999</v>
      </c>
      <c r="L26" s="123" t="s">
        <v>241</v>
      </c>
      <c r="M26" s="249" t="s">
        <v>273</v>
      </c>
      <c r="N26" s="251">
        <f>N22/N20</f>
        <v>5.6352459016393444E-3</v>
      </c>
      <c r="O26" s="251">
        <f>O22/O20</f>
        <v>0</v>
      </c>
      <c r="P26" s="251">
        <f>P22/P20</f>
        <v>0</v>
      </c>
      <c r="Q26" s="251">
        <f t="shared" ref="Q26:T26" si="20">Q22/Q20</f>
        <v>0</v>
      </c>
      <c r="R26" s="251">
        <f t="shared" si="20"/>
        <v>0</v>
      </c>
      <c r="S26" s="251">
        <f t="shared" si="20"/>
        <v>0</v>
      </c>
      <c r="T26" s="251">
        <f t="shared" si="20"/>
        <v>3.5676061362825543E-4</v>
      </c>
    </row>
    <row r="27" spans="1:21" x14ac:dyDescent="0.25">
      <c r="A27" s="218" t="s">
        <v>197</v>
      </c>
      <c r="B27" s="218" t="s">
        <v>219</v>
      </c>
      <c r="C27" s="92">
        <f t="shared" ref="C27:D27" si="21">SUM(C25:C26)</f>
        <v>11</v>
      </c>
      <c r="D27" s="92">
        <f t="shared" si="21"/>
        <v>5</v>
      </c>
      <c r="E27" s="92">
        <f>SUM(E25:E26)</f>
        <v>12</v>
      </c>
      <c r="F27" s="92">
        <f>SUM(F25:F26)</f>
        <v>11</v>
      </c>
      <c r="G27" s="92">
        <f>SUM(G25:G26)</f>
        <v>18</v>
      </c>
      <c r="H27" s="92">
        <f>SUM(H25:H26)</f>
        <v>33</v>
      </c>
      <c r="I27" s="92">
        <f>SUM(I25:I26)</f>
        <v>23.962809999999998</v>
      </c>
    </row>
    <row r="28" spans="1:21" x14ac:dyDescent="0.25">
      <c r="A28" s="222"/>
      <c r="B28" s="222"/>
      <c r="C28" s="273"/>
      <c r="D28" s="273"/>
      <c r="E28" s="273"/>
      <c r="F28" s="273"/>
      <c r="G28" s="273"/>
      <c r="H28" s="273"/>
      <c r="I28" s="273"/>
    </row>
    <row r="29" spans="1:21" x14ac:dyDescent="0.25">
      <c r="A29" s="218" t="s">
        <v>199</v>
      </c>
      <c r="B29" s="218" t="s">
        <v>221</v>
      </c>
      <c r="C29" s="271">
        <f t="shared" ref="C29:I29" si="22">C24+C27</f>
        <v>-354</v>
      </c>
      <c r="D29" s="271">
        <f t="shared" si="22"/>
        <v>301</v>
      </c>
      <c r="E29" s="271">
        <f t="shared" si="22"/>
        <v>332</v>
      </c>
      <c r="F29" s="271">
        <f t="shared" si="22"/>
        <v>453</v>
      </c>
      <c r="G29" s="271">
        <f t="shared" si="22"/>
        <v>396</v>
      </c>
      <c r="H29" s="271">
        <f t="shared" si="22"/>
        <v>221</v>
      </c>
      <c r="I29" s="271">
        <f t="shared" si="22"/>
        <v>124.85665000000063</v>
      </c>
    </row>
    <row r="30" spans="1:21" s="238" customFormat="1" x14ac:dyDescent="0.25">
      <c r="A30" s="20" t="s">
        <v>200</v>
      </c>
      <c r="B30" s="20" t="s">
        <v>226</v>
      </c>
      <c r="C30" s="21">
        <v>22</v>
      </c>
      <c r="D30" s="21">
        <v>-40</v>
      </c>
      <c r="E30" s="21">
        <v>-34</v>
      </c>
      <c r="F30" s="21">
        <v>-45</v>
      </c>
      <c r="G30" s="21">
        <v>-42</v>
      </c>
      <c r="H30" s="21">
        <v>-48</v>
      </c>
      <c r="I30" s="21">
        <v>-13</v>
      </c>
      <c r="L30" s="43"/>
      <c r="M30" s="43"/>
      <c r="N30" s="43"/>
      <c r="O30" s="43"/>
      <c r="P30" s="43"/>
      <c r="Q30" s="43"/>
      <c r="R30" s="43"/>
      <c r="S30" s="43"/>
      <c r="T30" s="43"/>
      <c r="U30" s="252"/>
    </row>
    <row r="31" spans="1:21" s="253" customFormat="1" x14ac:dyDescent="0.25">
      <c r="A31" s="218" t="s">
        <v>201</v>
      </c>
      <c r="B31" s="218" t="s">
        <v>222</v>
      </c>
      <c r="C31" s="271">
        <f t="shared" ref="C31:I31" si="23">C29+C30</f>
        <v>-332</v>
      </c>
      <c r="D31" s="271">
        <f t="shared" si="23"/>
        <v>261</v>
      </c>
      <c r="E31" s="271">
        <f t="shared" si="23"/>
        <v>298</v>
      </c>
      <c r="F31" s="271">
        <f t="shared" si="23"/>
        <v>408</v>
      </c>
      <c r="G31" s="271">
        <f t="shared" si="23"/>
        <v>354</v>
      </c>
      <c r="H31" s="271">
        <f t="shared" si="23"/>
        <v>173</v>
      </c>
      <c r="I31" s="271">
        <f t="shared" si="23"/>
        <v>111.85665000000063</v>
      </c>
      <c r="L31" s="43"/>
      <c r="M31" s="43"/>
      <c r="N31" s="43"/>
      <c r="O31" s="43"/>
      <c r="P31" s="43"/>
      <c r="Q31" s="43"/>
      <c r="R31" s="43"/>
      <c r="S31" s="43"/>
      <c r="T31" s="43"/>
      <c r="U31" s="254"/>
    </row>
    <row r="32" spans="1:21" x14ac:dyDescent="0.25">
      <c r="A32" s="79"/>
      <c r="B32" s="85"/>
      <c r="C32" s="106"/>
      <c r="D32" s="106"/>
      <c r="E32" s="106"/>
      <c r="F32" s="106"/>
      <c r="G32" s="106"/>
      <c r="H32" s="106"/>
    </row>
    <row r="33" spans="1:21" x14ac:dyDescent="0.25">
      <c r="A33" s="218" t="s">
        <v>205</v>
      </c>
      <c r="B33" s="218" t="s">
        <v>223</v>
      </c>
      <c r="C33" s="271">
        <f t="shared" ref="C33:D33" si="24">C31</f>
        <v>-332</v>
      </c>
      <c r="D33" s="271">
        <f t="shared" si="24"/>
        <v>261</v>
      </c>
      <c r="E33" s="271">
        <f>E31</f>
        <v>298</v>
      </c>
      <c r="F33" s="271">
        <f>F31</f>
        <v>408</v>
      </c>
      <c r="G33" s="271">
        <f>G31</f>
        <v>354</v>
      </c>
      <c r="H33" s="271">
        <f>H31</f>
        <v>173</v>
      </c>
      <c r="I33" s="271">
        <f>I31</f>
        <v>111.85665000000063</v>
      </c>
      <c r="L33" s="253"/>
      <c r="M33" s="253"/>
      <c r="N33" s="253"/>
      <c r="O33" s="253"/>
      <c r="P33" s="253"/>
      <c r="Q33" s="253"/>
      <c r="R33" s="253"/>
      <c r="S33" s="253"/>
      <c r="T33" s="253"/>
    </row>
    <row r="34" spans="1:21" x14ac:dyDescent="0.25">
      <c r="A34" s="31"/>
      <c r="B34" s="31"/>
      <c r="C34" s="43"/>
      <c r="D34" s="43"/>
    </row>
    <row r="35" spans="1:21" x14ac:dyDescent="0.25">
      <c r="A35" s="218" t="s">
        <v>206</v>
      </c>
      <c r="B35" s="218" t="s">
        <v>224</v>
      </c>
      <c r="C35" s="272">
        <f>C33/C114</f>
        <v>-0.15104640582347589</v>
      </c>
      <c r="D35" s="272">
        <f t="shared" ref="D35:I35" si="25">D33/D114</f>
        <v>0.11874431301182893</v>
      </c>
      <c r="E35" s="272">
        <f t="shared" si="25"/>
        <v>0.13557779799818018</v>
      </c>
      <c r="F35" s="272">
        <f t="shared" si="25"/>
        <v>0.18562329390354868</v>
      </c>
      <c r="G35" s="272">
        <f t="shared" si="25"/>
        <v>0.13937007874015747</v>
      </c>
      <c r="H35" s="272">
        <f t="shared" si="25"/>
        <v>6.8110236220472437E-2</v>
      </c>
      <c r="I35" s="272">
        <f t="shared" si="25"/>
        <v>4.4038051181102607E-2</v>
      </c>
    </row>
    <row r="36" spans="1:21" x14ac:dyDescent="0.25">
      <c r="L36" s="255"/>
      <c r="M36" s="255"/>
      <c r="N36" s="255"/>
      <c r="O36" s="255"/>
      <c r="P36" s="255"/>
      <c r="Q36" s="255"/>
      <c r="R36" s="255"/>
      <c r="S36" s="255"/>
      <c r="T36" s="255"/>
    </row>
    <row r="38" spans="1:21" s="253" customFormat="1" x14ac:dyDescent="0.25">
      <c r="A38" s="235"/>
      <c r="B38" s="235"/>
      <c r="C38" s="235"/>
      <c r="D38" s="235"/>
      <c r="E38" s="43"/>
      <c r="F38" s="43"/>
      <c r="G38" s="43"/>
      <c r="H38" s="43"/>
      <c r="I38" s="43"/>
      <c r="L38" s="43"/>
      <c r="M38" s="43"/>
      <c r="N38" s="43"/>
      <c r="O38" s="43"/>
      <c r="P38" s="43"/>
      <c r="Q38" s="43"/>
      <c r="R38" s="43"/>
      <c r="S38" s="43"/>
      <c r="T38" s="43"/>
      <c r="U38" s="254"/>
    </row>
    <row r="40" spans="1:21" ht="21" x14ac:dyDescent="0.35">
      <c r="A40" s="260" t="s">
        <v>274</v>
      </c>
    </row>
    <row r="41" spans="1:21" s="255" customFormat="1" x14ac:dyDescent="0.25">
      <c r="A41" s="235"/>
      <c r="B41" s="235"/>
      <c r="C41" s="235"/>
      <c r="D41" s="235"/>
      <c r="E41" s="43"/>
      <c r="F41" s="43"/>
      <c r="G41" s="43"/>
      <c r="H41" s="43"/>
      <c r="I41" s="43"/>
      <c r="L41" s="43"/>
      <c r="M41" s="43"/>
      <c r="N41" s="43"/>
      <c r="O41" s="43"/>
      <c r="P41" s="43"/>
      <c r="Q41" s="43"/>
      <c r="R41" s="43"/>
      <c r="S41" s="43"/>
      <c r="T41" s="43"/>
      <c r="U41" s="248"/>
    </row>
    <row r="42" spans="1:21" x14ac:dyDescent="0.25">
      <c r="A42" s="74"/>
      <c r="B42" s="74"/>
      <c r="C42" s="64">
        <v>2010</v>
      </c>
      <c r="D42" s="64">
        <v>2011</v>
      </c>
      <c r="E42" s="64">
        <v>2012</v>
      </c>
      <c r="F42" s="64">
        <v>2013</v>
      </c>
      <c r="G42" s="64">
        <v>2014</v>
      </c>
      <c r="H42" s="64">
        <v>2015</v>
      </c>
      <c r="I42" s="64">
        <v>2016</v>
      </c>
    </row>
    <row r="43" spans="1:21" x14ac:dyDescent="0.25">
      <c r="A43" s="75"/>
      <c r="B43" s="75"/>
      <c r="C43" s="65" t="s">
        <v>3</v>
      </c>
      <c r="D43" s="65" t="s">
        <v>3</v>
      </c>
      <c r="E43" s="65" t="s">
        <v>3</v>
      </c>
      <c r="F43" s="65" t="s">
        <v>3</v>
      </c>
      <c r="G43" s="65" t="s">
        <v>3</v>
      </c>
      <c r="H43" s="65" t="s">
        <v>3</v>
      </c>
      <c r="I43" s="65" t="s">
        <v>3</v>
      </c>
    </row>
    <row r="44" spans="1:21" x14ac:dyDescent="0.25">
      <c r="A44" s="110" t="s">
        <v>11</v>
      </c>
      <c r="B44" s="32" t="s">
        <v>43</v>
      </c>
      <c r="C44" s="138"/>
      <c r="D44" s="138"/>
      <c r="E44" s="138"/>
      <c r="H44" s="138"/>
      <c r="I44" s="138"/>
    </row>
    <row r="45" spans="1:21" x14ac:dyDescent="0.25">
      <c r="A45" s="81" t="s">
        <v>12</v>
      </c>
      <c r="B45" s="81" t="s">
        <v>44</v>
      </c>
      <c r="C45" s="80">
        <v>3013</v>
      </c>
      <c r="D45" s="80">
        <v>2906</v>
      </c>
      <c r="E45" s="80">
        <v>4062</v>
      </c>
      <c r="F45" s="80">
        <v>3706</v>
      </c>
      <c r="G45" s="80">
        <v>3695</v>
      </c>
      <c r="H45" s="80">
        <v>3837</v>
      </c>
      <c r="I45" s="80">
        <v>4373.6212500000001</v>
      </c>
    </row>
    <row r="46" spans="1:21" x14ac:dyDescent="0.25">
      <c r="A46" s="33" t="s">
        <v>13</v>
      </c>
      <c r="B46" s="33" t="s">
        <v>45</v>
      </c>
      <c r="C46" s="21">
        <v>-475</v>
      </c>
      <c r="D46" s="21">
        <v>-497</v>
      </c>
      <c r="E46" s="21">
        <v>-584</v>
      </c>
      <c r="F46" s="21">
        <v>-1115</v>
      </c>
      <c r="G46" s="21">
        <v>-442</v>
      </c>
      <c r="H46" s="21">
        <v>-746</v>
      </c>
      <c r="I46" s="21">
        <v>-1669.3772799999999</v>
      </c>
    </row>
    <row r="47" spans="1:21" x14ac:dyDescent="0.25">
      <c r="A47" s="81" t="s">
        <v>14</v>
      </c>
      <c r="B47" s="81" t="s">
        <v>46</v>
      </c>
      <c r="C47" s="80">
        <v>-2171</v>
      </c>
      <c r="D47" s="80">
        <v>-1931</v>
      </c>
      <c r="E47" s="80">
        <v>-2206</v>
      </c>
      <c r="F47" s="80">
        <v>-2304</v>
      </c>
      <c r="G47" s="80">
        <v>-2044</v>
      </c>
      <c r="H47" s="80">
        <v>-2153</v>
      </c>
      <c r="I47" s="80">
        <v>-2011.51008</v>
      </c>
    </row>
    <row r="48" spans="1:21" x14ac:dyDescent="0.25">
      <c r="A48" s="33" t="s">
        <v>265</v>
      </c>
      <c r="B48" s="33"/>
      <c r="C48" s="21"/>
      <c r="D48" s="21"/>
      <c r="E48" s="21"/>
      <c r="F48" s="21"/>
      <c r="G48" s="21"/>
      <c r="H48" s="21">
        <v>11</v>
      </c>
      <c r="I48" s="21">
        <v>11</v>
      </c>
    </row>
    <row r="49" spans="1:9" x14ac:dyDescent="0.25">
      <c r="A49" s="81" t="s">
        <v>76</v>
      </c>
      <c r="B49" s="81" t="s">
        <v>77</v>
      </c>
      <c r="C49" s="80">
        <v>-464</v>
      </c>
      <c r="D49" s="80">
        <v>-288</v>
      </c>
      <c r="E49" s="80">
        <v>-328</v>
      </c>
      <c r="F49" s="80">
        <v>-30</v>
      </c>
      <c r="G49" s="80">
        <v>-56</v>
      </c>
      <c r="H49" s="80">
        <v>-28</v>
      </c>
      <c r="I49" s="80">
        <v>-33</v>
      </c>
    </row>
    <row r="50" spans="1:9" x14ac:dyDescent="0.25">
      <c r="A50" s="33" t="s">
        <v>18</v>
      </c>
      <c r="B50" s="33" t="s">
        <v>50</v>
      </c>
      <c r="C50" s="21">
        <v>-123</v>
      </c>
      <c r="D50" s="21">
        <v>-73</v>
      </c>
      <c r="E50" s="21">
        <v>-180</v>
      </c>
      <c r="F50" s="21">
        <v>-7</v>
      </c>
      <c r="G50" s="21">
        <v>-505</v>
      </c>
      <c r="H50" s="21">
        <v>-63</v>
      </c>
      <c r="I50" s="21">
        <v>-52.889890000000001</v>
      </c>
    </row>
    <row r="51" spans="1:9" x14ac:dyDescent="0.25">
      <c r="A51" s="71" t="s">
        <v>19</v>
      </c>
      <c r="B51" s="71" t="s">
        <v>51</v>
      </c>
      <c r="C51" s="68">
        <f t="shared" ref="C51:D51" si="26">SUM(C45:C50)</f>
        <v>-220</v>
      </c>
      <c r="D51" s="68">
        <f t="shared" si="26"/>
        <v>117</v>
      </c>
      <c r="E51" s="68">
        <f>SUM(E45:E50)</f>
        <v>764</v>
      </c>
      <c r="F51" s="68">
        <f>SUM(F45:F50)</f>
        <v>250</v>
      </c>
      <c r="G51" s="68">
        <f>SUM(G45:G50)</f>
        <v>648</v>
      </c>
      <c r="H51" s="68">
        <f>SUM(H45:H50)</f>
        <v>858</v>
      </c>
      <c r="I51" s="68">
        <f>SUM(I45:I50)</f>
        <v>617.84400000000039</v>
      </c>
    </row>
    <row r="52" spans="1:9" x14ac:dyDescent="0.25">
      <c r="A52" s="33"/>
      <c r="B52" s="35"/>
      <c r="C52" s="138"/>
      <c r="D52" s="138"/>
      <c r="E52" s="138"/>
      <c r="F52" s="21"/>
      <c r="G52" s="21"/>
      <c r="H52" s="138"/>
      <c r="I52" s="138"/>
    </row>
    <row r="53" spans="1:9" x14ac:dyDescent="0.25">
      <c r="A53" s="155" t="s">
        <v>20</v>
      </c>
      <c r="B53" s="91" t="s">
        <v>52</v>
      </c>
      <c r="C53" s="151"/>
      <c r="D53" s="151"/>
      <c r="E53" s="151"/>
      <c r="F53" s="80"/>
      <c r="G53" s="80"/>
      <c r="H53" s="151"/>
      <c r="I53" s="151"/>
    </row>
    <row r="54" spans="1:9" x14ac:dyDescent="0.25">
      <c r="A54" s="33" t="s">
        <v>21</v>
      </c>
      <c r="B54" s="33" t="s">
        <v>53</v>
      </c>
      <c r="C54" s="21">
        <v>-78</v>
      </c>
      <c r="D54" s="21">
        <v>-30</v>
      </c>
      <c r="E54" s="21">
        <v>-30</v>
      </c>
      <c r="F54" s="21">
        <v>-48</v>
      </c>
      <c r="G54" s="21">
        <v>-67</v>
      </c>
      <c r="H54" s="21">
        <v>-49</v>
      </c>
      <c r="I54" s="21">
        <v>-80.523470000000003</v>
      </c>
    </row>
    <row r="55" spans="1:9" x14ac:dyDescent="0.25">
      <c r="A55" s="81" t="s">
        <v>22</v>
      </c>
      <c r="B55" s="81"/>
      <c r="C55" s="80">
        <v>33</v>
      </c>
      <c r="D55" s="80"/>
      <c r="E55" s="80"/>
      <c r="F55" s="80"/>
      <c r="G55" s="80"/>
      <c r="H55" s="80"/>
      <c r="I55" s="80">
        <v>1</v>
      </c>
    </row>
    <row r="56" spans="1:9" x14ac:dyDescent="0.25">
      <c r="A56" s="33" t="s">
        <v>303</v>
      </c>
      <c r="B56" s="33"/>
      <c r="C56" s="21">
        <v>12</v>
      </c>
      <c r="D56" s="21"/>
      <c r="E56" s="21"/>
      <c r="F56" s="21"/>
      <c r="G56" s="21"/>
      <c r="H56" s="21"/>
      <c r="I56" s="21"/>
    </row>
    <row r="57" spans="1:9" x14ac:dyDescent="0.25">
      <c r="A57" s="81" t="s">
        <v>26</v>
      </c>
      <c r="B57" s="81" t="s">
        <v>58</v>
      </c>
      <c r="C57" s="80">
        <v>-24</v>
      </c>
      <c r="D57" s="80"/>
      <c r="E57" s="80"/>
      <c r="F57" s="80"/>
      <c r="G57" s="80">
        <v>-100</v>
      </c>
      <c r="H57" s="80">
        <v>-220</v>
      </c>
      <c r="I57" s="80"/>
    </row>
    <row r="58" spans="1:9" x14ac:dyDescent="0.25">
      <c r="A58" s="33" t="s">
        <v>258</v>
      </c>
      <c r="B58" s="33" t="s">
        <v>259</v>
      </c>
      <c r="C58" s="21"/>
      <c r="D58" s="21"/>
      <c r="E58" s="21"/>
      <c r="F58" s="21"/>
      <c r="G58" s="21">
        <v>100</v>
      </c>
      <c r="H58" s="21">
        <v>170</v>
      </c>
      <c r="I58" s="21">
        <v>1</v>
      </c>
    </row>
    <row r="59" spans="1:9" x14ac:dyDescent="0.25">
      <c r="A59" s="81" t="s">
        <v>29</v>
      </c>
      <c r="B59" s="81" t="s">
        <v>61</v>
      </c>
      <c r="C59" s="80"/>
      <c r="D59" s="80"/>
      <c r="E59" s="80"/>
      <c r="F59" s="80"/>
      <c r="G59" s="80"/>
      <c r="H59" s="80"/>
      <c r="I59" s="80"/>
    </row>
    <row r="60" spans="1:9" x14ac:dyDescent="0.25">
      <c r="A60" s="33" t="s">
        <v>28</v>
      </c>
      <c r="B60" s="33"/>
      <c r="C60" s="21"/>
      <c r="D60" s="21"/>
      <c r="E60" s="21"/>
      <c r="F60" s="21"/>
      <c r="G60" s="21"/>
      <c r="H60" s="21">
        <v>2</v>
      </c>
      <c r="I60" s="21"/>
    </row>
    <row r="61" spans="1:9" x14ac:dyDescent="0.25">
      <c r="A61" s="81" t="s">
        <v>30</v>
      </c>
      <c r="B61" s="81" t="s">
        <v>62</v>
      </c>
      <c r="C61" s="80">
        <v>2</v>
      </c>
      <c r="D61" s="80">
        <v>9</v>
      </c>
      <c r="E61" s="80">
        <v>15</v>
      </c>
      <c r="F61" s="80">
        <v>22</v>
      </c>
      <c r="G61" s="80">
        <v>17</v>
      </c>
      <c r="H61" s="80">
        <v>9</v>
      </c>
      <c r="I61" s="80">
        <v>10</v>
      </c>
    </row>
    <row r="62" spans="1:9" x14ac:dyDescent="0.25">
      <c r="A62" s="33" t="s">
        <v>31</v>
      </c>
      <c r="B62" s="33" t="s">
        <v>63</v>
      </c>
      <c r="C62" s="21"/>
      <c r="D62" s="21"/>
      <c r="E62" s="21"/>
      <c r="F62" s="21"/>
      <c r="G62" s="21"/>
      <c r="H62" s="21"/>
      <c r="I62" s="21"/>
    </row>
    <row r="63" spans="1:9" x14ac:dyDescent="0.25">
      <c r="A63" s="81" t="s">
        <v>32</v>
      </c>
      <c r="B63" s="81" t="s">
        <v>64</v>
      </c>
      <c r="C63" s="80"/>
      <c r="D63" s="80"/>
      <c r="E63" s="80"/>
      <c r="F63" s="80"/>
      <c r="G63" s="80"/>
      <c r="H63" s="80"/>
      <c r="I63" s="80"/>
    </row>
    <row r="64" spans="1:9" hidden="1" x14ac:dyDescent="0.25">
      <c r="A64" s="34" t="s">
        <v>33</v>
      </c>
      <c r="B64" s="34" t="s">
        <v>65</v>
      </c>
      <c r="C64" s="22">
        <f t="shared" ref="C64:D64" si="27">SUM(C54:C63)</f>
        <v>-55</v>
      </c>
      <c r="D64" s="22">
        <f t="shared" si="27"/>
        <v>-21</v>
      </c>
      <c r="E64" s="22">
        <f>SUM(E54:E63)</f>
        <v>-15</v>
      </c>
      <c r="F64" s="22">
        <f>SUM(F54:F63)</f>
        <v>-26</v>
      </c>
      <c r="G64" s="22">
        <f>SUM(G54:G63)</f>
        <v>-50</v>
      </c>
      <c r="H64" s="22">
        <f>SUM(H54:H63)</f>
        <v>-88</v>
      </c>
      <c r="I64" s="22">
        <f>SUM(I54:I63)</f>
        <v>-68.523470000000003</v>
      </c>
    </row>
    <row r="65" spans="1:9" x14ac:dyDescent="0.25">
      <c r="A65" s="33"/>
      <c r="B65" s="36"/>
      <c r="C65" s="138"/>
      <c r="D65" s="138"/>
      <c r="E65" s="138"/>
      <c r="F65" s="21"/>
      <c r="G65" s="21"/>
      <c r="H65" s="138"/>
      <c r="I65" s="138"/>
    </row>
    <row r="66" spans="1:9" x14ac:dyDescent="0.25">
      <c r="A66" s="155" t="s">
        <v>34</v>
      </c>
      <c r="B66" s="91" t="s">
        <v>66</v>
      </c>
      <c r="C66" s="151"/>
      <c r="D66" s="151"/>
      <c r="E66" s="151"/>
      <c r="F66" s="80"/>
      <c r="G66" s="80"/>
      <c r="H66" s="151"/>
      <c r="I66" s="151"/>
    </row>
    <row r="67" spans="1:9" hidden="1" x14ac:dyDescent="0.25">
      <c r="A67" s="33" t="s">
        <v>304</v>
      </c>
      <c r="B67" s="33" t="s">
        <v>305</v>
      </c>
      <c r="C67" s="21">
        <v>30</v>
      </c>
      <c r="D67" s="21"/>
      <c r="E67" s="21"/>
      <c r="F67" s="21"/>
      <c r="G67" s="230">
        <v>-18</v>
      </c>
      <c r="H67" s="230">
        <v>18</v>
      </c>
      <c r="I67" s="21"/>
    </row>
    <row r="68" spans="1:9" hidden="1" x14ac:dyDescent="0.25">
      <c r="A68" s="33" t="s">
        <v>29</v>
      </c>
      <c r="B68" s="33"/>
      <c r="C68" s="21">
        <v>-45</v>
      </c>
      <c r="D68" s="21">
        <v>-11</v>
      </c>
      <c r="E68" s="21"/>
      <c r="F68" s="21"/>
      <c r="G68" s="230"/>
      <c r="H68" s="21"/>
      <c r="I68" s="21"/>
    </row>
    <row r="69" spans="1:9" x14ac:dyDescent="0.25">
      <c r="A69" s="33" t="s">
        <v>36</v>
      </c>
      <c r="B69" s="33" t="s">
        <v>68</v>
      </c>
      <c r="C69" s="21">
        <v>85</v>
      </c>
      <c r="D69" s="21"/>
      <c r="E69" s="21"/>
      <c r="F69" s="21">
        <v>185</v>
      </c>
      <c r="G69" s="21">
        <v>39</v>
      </c>
      <c r="H69" s="21"/>
      <c r="I69" s="21">
        <v>-152.07454000000001</v>
      </c>
    </row>
    <row r="70" spans="1:9" x14ac:dyDescent="0.25">
      <c r="A70" s="81" t="s">
        <v>37</v>
      </c>
      <c r="B70" s="81" t="s">
        <v>69</v>
      </c>
      <c r="C70" s="80">
        <v>-1</v>
      </c>
      <c r="D70" s="80">
        <v>-1</v>
      </c>
      <c r="E70" s="80"/>
      <c r="F70" s="80">
        <v>-8</v>
      </c>
      <c r="G70" s="80"/>
      <c r="H70" s="80">
        <v>4</v>
      </c>
      <c r="I70" s="80"/>
    </row>
    <row r="71" spans="1:9" x14ac:dyDescent="0.25">
      <c r="A71" s="33" t="s">
        <v>80</v>
      </c>
      <c r="B71" s="33" t="s">
        <v>81</v>
      </c>
      <c r="C71" s="21"/>
      <c r="D71" s="21"/>
      <c r="E71" s="21"/>
      <c r="F71" s="21">
        <v>-210</v>
      </c>
      <c r="G71" s="21">
        <v>-313</v>
      </c>
      <c r="H71" s="21">
        <v>-329</v>
      </c>
      <c r="I71" s="21"/>
    </row>
    <row r="72" spans="1:9" x14ac:dyDescent="0.25">
      <c r="A72" s="81" t="s">
        <v>32</v>
      </c>
      <c r="B72" s="81" t="s">
        <v>64</v>
      </c>
      <c r="C72" s="80"/>
      <c r="D72" s="80"/>
      <c r="E72" s="80"/>
      <c r="F72" s="80"/>
      <c r="G72" s="80"/>
      <c r="H72" s="80"/>
      <c r="I72" s="80"/>
    </row>
    <row r="73" spans="1:9" x14ac:dyDescent="0.25">
      <c r="A73" s="71" t="s">
        <v>38</v>
      </c>
      <c r="B73" s="71" t="s">
        <v>71</v>
      </c>
      <c r="C73" s="68">
        <f t="shared" ref="C73:E73" si="28">SUM(C67:C72)</f>
        <v>69</v>
      </c>
      <c r="D73" s="68">
        <f t="shared" si="28"/>
        <v>-12</v>
      </c>
      <c r="E73" s="68">
        <f t="shared" si="28"/>
        <v>0</v>
      </c>
      <c r="F73" s="68">
        <f>SUM(F67:F72)</f>
        <v>-33</v>
      </c>
      <c r="G73" s="68">
        <f>SUM(G67:G72)</f>
        <v>-292</v>
      </c>
      <c r="H73" s="68">
        <f>SUM(H67:H72)</f>
        <v>-307</v>
      </c>
      <c r="I73" s="68">
        <f>SUM(I67:I72)</f>
        <v>-152.07454000000001</v>
      </c>
    </row>
    <row r="74" spans="1:9" x14ac:dyDescent="0.25">
      <c r="A74" s="32"/>
      <c r="B74" s="32"/>
      <c r="C74" s="138"/>
      <c r="D74" s="138"/>
      <c r="E74" s="138"/>
      <c r="F74" s="21"/>
      <c r="G74" s="21"/>
      <c r="H74" s="138"/>
      <c r="I74" s="138"/>
    </row>
    <row r="75" spans="1:9" x14ac:dyDescent="0.25">
      <c r="A75" s="71" t="s">
        <v>39</v>
      </c>
      <c r="B75" s="71" t="s">
        <v>72</v>
      </c>
      <c r="C75" s="68">
        <f t="shared" ref="C75:I75" si="29">SUM(C51,C64,C73)</f>
        <v>-206</v>
      </c>
      <c r="D75" s="68">
        <f t="shared" si="29"/>
        <v>84</v>
      </c>
      <c r="E75" s="68">
        <f t="shared" si="29"/>
        <v>749</v>
      </c>
      <c r="F75" s="68">
        <f t="shared" si="29"/>
        <v>191</v>
      </c>
      <c r="G75" s="68">
        <f t="shared" si="29"/>
        <v>306</v>
      </c>
      <c r="H75" s="68">
        <f t="shared" si="29"/>
        <v>463</v>
      </c>
      <c r="I75" s="68">
        <f t="shared" si="29"/>
        <v>397.2459900000004</v>
      </c>
    </row>
    <row r="76" spans="1:9" x14ac:dyDescent="0.25">
      <c r="A76" s="81" t="s">
        <v>40</v>
      </c>
      <c r="B76" s="81" t="s">
        <v>73</v>
      </c>
      <c r="C76" s="80">
        <v>510</v>
      </c>
      <c r="D76" s="80">
        <v>304</v>
      </c>
      <c r="E76" s="80">
        <v>388</v>
      </c>
      <c r="F76" s="80">
        <v>1137</v>
      </c>
      <c r="G76" s="274">
        <v>1323</v>
      </c>
      <c r="H76" s="80">
        <v>1629.7020400000001</v>
      </c>
      <c r="I76" s="80">
        <v>2092.7020400000001</v>
      </c>
    </row>
    <row r="77" spans="1:9" ht="30" x14ac:dyDescent="0.25">
      <c r="A77" s="33" t="s">
        <v>306</v>
      </c>
      <c r="B77" s="33" t="s">
        <v>307</v>
      </c>
      <c r="C77" s="21"/>
      <c r="D77" s="21"/>
      <c r="E77" s="21"/>
      <c r="F77" s="21">
        <v>-5</v>
      </c>
      <c r="G77" s="231">
        <v>1</v>
      </c>
      <c r="H77" s="21"/>
      <c r="I77" s="21"/>
    </row>
    <row r="78" spans="1:9" x14ac:dyDescent="0.25">
      <c r="A78" s="71" t="s">
        <v>41</v>
      </c>
      <c r="B78" s="71" t="s">
        <v>74</v>
      </c>
      <c r="C78" s="68">
        <f t="shared" ref="C78:D78" si="30">SUM(C75:C76)</f>
        <v>304</v>
      </c>
      <c r="D78" s="68">
        <f t="shared" si="30"/>
        <v>388</v>
      </c>
      <c r="E78" s="68">
        <f>SUM(E75:E76)</f>
        <v>1137</v>
      </c>
      <c r="F78" s="68">
        <f>SUM(F75:F77)</f>
        <v>1323</v>
      </c>
      <c r="G78" s="68">
        <f>SUM(G75:G77)</f>
        <v>1630</v>
      </c>
      <c r="H78" s="68">
        <f t="shared" ref="H78:I78" si="31">H75+H76</f>
        <v>2092.7020400000001</v>
      </c>
      <c r="I78" s="68">
        <f t="shared" si="31"/>
        <v>2489.9480300000005</v>
      </c>
    </row>
    <row r="79" spans="1:9" x14ac:dyDescent="0.25">
      <c r="A79" s="81"/>
      <c r="B79" s="81"/>
      <c r="C79" s="80"/>
      <c r="D79" s="80"/>
      <c r="E79" s="80"/>
      <c r="F79" s="80"/>
      <c r="G79" s="80"/>
      <c r="H79" s="80"/>
      <c r="I79" s="80"/>
    </row>
    <row r="80" spans="1:9" ht="30" x14ac:dyDescent="0.25">
      <c r="A80" s="71" t="s">
        <v>42</v>
      </c>
      <c r="B80" s="71" t="s">
        <v>75</v>
      </c>
      <c r="C80" s="68">
        <f t="shared" ref="C80:D80" si="32">C78</f>
        <v>304</v>
      </c>
      <c r="D80" s="68">
        <f t="shared" si="32"/>
        <v>388</v>
      </c>
      <c r="E80" s="68">
        <f>E78</f>
        <v>1137</v>
      </c>
      <c r="F80" s="68">
        <f t="shared" ref="F80:I80" si="33">F78</f>
        <v>1323</v>
      </c>
      <c r="G80" s="68">
        <f t="shared" si="33"/>
        <v>1630</v>
      </c>
      <c r="H80" s="68">
        <f t="shared" si="33"/>
        <v>2092.7020400000001</v>
      </c>
      <c r="I80" s="68">
        <f t="shared" si="33"/>
        <v>2489.9480300000005</v>
      </c>
    </row>
    <row r="81" spans="1:9" x14ac:dyDescent="0.25">
      <c r="C81" s="43"/>
      <c r="D81" s="43"/>
    </row>
    <row r="82" spans="1:9" x14ac:dyDescent="0.25">
      <c r="C82" s="43"/>
      <c r="D82" s="43"/>
    </row>
    <row r="83" spans="1:9" x14ac:dyDescent="0.25">
      <c r="C83" s="43"/>
      <c r="D83" s="43"/>
    </row>
    <row r="84" spans="1:9" ht="21" x14ac:dyDescent="0.35">
      <c r="A84" s="260" t="s">
        <v>277</v>
      </c>
      <c r="C84" s="43"/>
      <c r="D84" s="43"/>
    </row>
    <row r="85" spans="1:9" x14ac:dyDescent="0.25">
      <c r="C85" s="43"/>
      <c r="D85" s="43"/>
    </row>
    <row r="86" spans="1:9" x14ac:dyDescent="0.25">
      <c r="A86" s="93" t="s">
        <v>84</v>
      </c>
      <c r="B86" s="93" t="s">
        <v>133</v>
      </c>
      <c r="C86" s="64">
        <v>2010</v>
      </c>
      <c r="D86" s="64">
        <v>2011</v>
      </c>
      <c r="E86" s="64">
        <v>2012</v>
      </c>
      <c r="F86" s="64">
        <v>2013</v>
      </c>
      <c r="G86" s="64">
        <v>2014</v>
      </c>
      <c r="H86" s="64">
        <v>2015</v>
      </c>
      <c r="I86" s="64">
        <v>2016</v>
      </c>
    </row>
    <row r="87" spans="1:9" x14ac:dyDescent="0.25">
      <c r="A87" s="94"/>
      <c r="B87" s="94"/>
      <c r="C87" s="65" t="s">
        <v>3</v>
      </c>
      <c r="D87" s="65" t="s">
        <v>3</v>
      </c>
      <c r="E87" s="65" t="s">
        <v>3</v>
      </c>
      <c r="F87" s="65" t="s">
        <v>3</v>
      </c>
      <c r="G87" s="65" t="s">
        <v>3</v>
      </c>
      <c r="H87" s="65" t="s">
        <v>3</v>
      </c>
      <c r="I87" s="65" t="s">
        <v>3</v>
      </c>
    </row>
    <row r="88" spans="1:9" x14ac:dyDescent="0.25">
      <c r="A88" s="110" t="s">
        <v>85</v>
      </c>
      <c r="B88" s="32" t="s">
        <v>134</v>
      </c>
      <c r="C88" s="138"/>
      <c r="D88" s="138"/>
      <c r="E88" s="138"/>
      <c r="F88" s="38"/>
    </row>
    <row r="89" spans="1:9" x14ac:dyDescent="0.25">
      <c r="A89" s="98" t="s">
        <v>86</v>
      </c>
      <c r="B89" s="98" t="s">
        <v>135</v>
      </c>
      <c r="C89" s="80">
        <v>1080</v>
      </c>
      <c r="D89" s="80">
        <v>1392</v>
      </c>
      <c r="E89" s="80">
        <v>945</v>
      </c>
      <c r="F89" s="80">
        <v>859</v>
      </c>
      <c r="G89" s="99">
        <v>1301</v>
      </c>
      <c r="H89" s="80">
        <v>949</v>
      </c>
      <c r="I89" s="80">
        <v>582</v>
      </c>
    </row>
    <row r="90" spans="1:9" x14ac:dyDescent="0.25">
      <c r="A90" s="39" t="s">
        <v>87</v>
      </c>
      <c r="B90" s="39" t="s">
        <v>136</v>
      </c>
      <c r="C90" s="40">
        <v>99</v>
      </c>
      <c r="D90" s="40">
        <v>73</v>
      </c>
      <c r="E90" s="40">
        <v>56</v>
      </c>
      <c r="F90" s="21">
        <v>56</v>
      </c>
      <c r="G90" s="40">
        <v>86</v>
      </c>
      <c r="H90" s="21">
        <v>91</v>
      </c>
      <c r="I90" s="40">
        <v>131</v>
      </c>
    </row>
    <row r="91" spans="1:9" x14ac:dyDescent="0.25">
      <c r="A91" s="98" t="s">
        <v>90</v>
      </c>
      <c r="B91" s="98" t="s">
        <v>179</v>
      </c>
      <c r="C91" s="80"/>
      <c r="D91" s="80"/>
      <c r="E91" s="80"/>
      <c r="F91" s="80"/>
      <c r="G91" s="151"/>
      <c r="H91" s="80"/>
      <c r="I91" s="80"/>
    </row>
    <row r="92" spans="1:9" x14ac:dyDescent="0.25">
      <c r="A92" s="39" t="s">
        <v>91</v>
      </c>
      <c r="B92" s="39" t="s">
        <v>139</v>
      </c>
      <c r="C92" s="21">
        <v>42</v>
      </c>
      <c r="D92" s="21">
        <v>11</v>
      </c>
      <c r="E92" s="21">
        <v>10</v>
      </c>
      <c r="F92" s="21">
        <v>16</v>
      </c>
      <c r="G92" s="138">
        <v>11</v>
      </c>
      <c r="H92" s="21">
        <v>9</v>
      </c>
      <c r="I92" s="21">
        <v>16</v>
      </c>
    </row>
    <row r="93" spans="1:9" x14ac:dyDescent="0.25">
      <c r="A93" s="98" t="s">
        <v>308</v>
      </c>
      <c r="B93" s="98" t="s">
        <v>309</v>
      </c>
      <c r="C93" s="80"/>
      <c r="D93" s="80"/>
      <c r="E93" s="80"/>
      <c r="F93" s="80">
        <v>393</v>
      </c>
      <c r="G93" s="99"/>
      <c r="H93" s="80">
        <v>429</v>
      </c>
      <c r="I93" s="80">
        <v>429</v>
      </c>
    </row>
    <row r="94" spans="1:9" x14ac:dyDescent="0.25">
      <c r="A94" s="71" t="s">
        <v>85</v>
      </c>
      <c r="B94" s="71" t="s">
        <v>134</v>
      </c>
      <c r="C94" s="95">
        <f t="shared" ref="C94:D94" si="34">SUM(C89:C93)</f>
        <v>1221</v>
      </c>
      <c r="D94" s="95">
        <f t="shared" si="34"/>
        <v>1476</v>
      </c>
      <c r="E94" s="95">
        <f>SUM(E89:E93)</f>
        <v>1011</v>
      </c>
      <c r="F94" s="95">
        <f>SUM(F89:F93)</f>
        <v>1324</v>
      </c>
      <c r="G94" s="95">
        <f>SUM(G89:G93)</f>
        <v>1398</v>
      </c>
      <c r="H94" s="95">
        <f>SUM(H89:H93)</f>
        <v>1478</v>
      </c>
      <c r="I94" s="95">
        <f>SUM(I89:I93)</f>
        <v>1158</v>
      </c>
    </row>
    <row r="95" spans="1:9" x14ac:dyDescent="0.25">
      <c r="A95" s="42"/>
      <c r="B95" s="42"/>
      <c r="C95" s="43"/>
      <c r="D95" s="43"/>
      <c r="G95" s="139"/>
    </row>
    <row r="96" spans="1:9" hidden="1" x14ac:dyDescent="0.25">
      <c r="A96" s="34" t="s">
        <v>94</v>
      </c>
      <c r="B96" s="34" t="s">
        <v>142</v>
      </c>
      <c r="C96" s="44"/>
      <c r="D96" s="44"/>
      <c r="E96" s="44"/>
      <c r="F96" s="44"/>
      <c r="G96" s="140"/>
      <c r="H96" s="140"/>
      <c r="I96" s="44"/>
    </row>
    <row r="97" spans="1:9" x14ac:dyDescent="0.25">
      <c r="A97" s="100" t="s">
        <v>95</v>
      </c>
      <c r="B97" s="100" t="s">
        <v>143</v>
      </c>
      <c r="C97" s="99">
        <v>396</v>
      </c>
      <c r="D97" s="99"/>
      <c r="E97" s="99"/>
      <c r="F97" s="101"/>
      <c r="G97" s="99"/>
      <c r="H97" s="80"/>
      <c r="I97" s="99"/>
    </row>
    <row r="98" spans="1:9" x14ac:dyDescent="0.25">
      <c r="A98" s="42" t="s">
        <v>96</v>
      </c>
      <c r="B98" s="42" t="s">
        <v>144</v>
      </c>
      <c r="C98" s="40">
        <v>95</v>
      </c>
      <c r="D98" s="40">
        <v>257</v>
      </c>
      <c r="E98" s="40">
        <v>409</v>
      </c>
      <c r="F98" s="40">
        <v>548</v>
      </c>
      <c r="G98" s="256">
        <v>281</v>
      </c>
      <c r="H98" s="21">
        <v>128</v>
      </c>
      <c r="I98" s="40">
        <v>223</v>
      </c>
    </row>
    <row r="99" spans="1:9" x14ac:dyDescent="0.25">
      <c r="A99" s="100" t="s">
        <v>97</v>
      </c>
      <c r="B99" s="100" t="s">
        <v>145</v>
      </c>
      <c r="C99" s="99">
        <v>69</v>
      </c>
      <c r="D99" s="99">
        <v>201</v>
      </c>
      <c r="E99" s="99">
        <v>115</v>
      </c>
      <c r="F99" s="99">
        <v>81</v>
      </c>
      <c r="G99" s="99">
        <v>196</v>
      </c>
      <c r="H99" s="80">
        <v>173</v>
      </c>
      <c r="I99" s="99">
        <v>170</v>
      </c>
    </row>
    <row r="100" spans="1:9" x14ac:dyDescent="0.25">
      <c r="A100" s="42" t="s">
        <v>98</v>
      </c>
      <c r="B100" s="42" t="s">
        <v>146</v>
      </c>
      <c r="C100" s="40"/>
      <c r="D100" s="40"/>
      <c r="E100" s="40"/>
      <c r="F100" s="256"/>
      <c r="G100" s="256">
        <v>3</v>
      </c>
      <c r="H100" s="21">
        <v>28</v>
      </c>
      <c r="I100" s="40">
        <v>13</v>
      </c>
    </row>
    <row r="101" spans="1:9" x14ac:dyDescent="0.25">
      <c r="A101" s="100" t="s">
        <v>310</v>
      </c>
      <c r="B101" s="100" t="s">
        <v>311</v>
      </c>
      <c r="C101" s="99">
        <v>20</v>
      </c>
      <c r="D101" s="99">
        <v>10</v>
      </c>
      <c r="E101" s="99">
        <v>22</v>
      </c>
      <c r="F101" s="99">
        <v>26</v>
      </c>
      <c r="G101" s="99">
        <v>17</v>
      </c>
      <c r="H101" s="80">
        <v>20</v>
      </c>
      <c r="I101" s="99">
        <v>17</v>
      </c>
    </row>
    <row r="102" spans="1:9" x14ac:dyDescent="0.25">
      <c r="A102" s="42" t="s">
        <v>101</v>
      </c>
      <c r="B102" s="42" t="s">
        <v>149</v>
      </c>
      <c r="C102" s="40">
        <v>304</v>
      </c>
      <c r="D102" s="40">
        <v>388</v>
      </c>
      <c r="E102" s="40">
        <v>1137</v>
      </c>
      <c r="F102" s="40">
        <v>1323</v>
      </c>
      <c r="G102" s="40">
        <v>1630</v>
      </c>
      <c r="H102" s="21">
        <v>2093</v>
      </c>
      <c r="I102" s="40">
        <v>2490</v>
      </c>
    </row>
    <row r="103" spans="1:9" x14ac:dyDescent="0.25">
      <c r="A103" s="71" t="s">
        <v>94</v>
      </c>
      <c r="B103" s="71" t="s">
        <v>142</v>
      </c>
      <c r="C103" s="95">
        <f t="shared" ref="C103:D103" si="35">SUM(C97:C102)</f>
        <v>884</v>
      </c>
      <c r="D103" s="95">
        <f t="shared" si="35"/>
        <v>856</v>
      </c>
      <c r="E103" s="95">
        <f>SUM(E97:E102)</f>
        <v>1683</v>
      </c>
      <c r="F103" s="95">
        <f>SUM(F97:F102)</f>
        <v>1978</v>
      </c>
      <c r="G103" s="102">
        <f>SUM(G97:G102)</f>
        <v>2127</v>
      </c>
      <c r="H103" s="102">
        <f>SUM(H97:H102)</f>
        <v>2442</v>
      </c>
      <c r="I103" s="95">
        <f>SUM(I97:I102)</f>
        <v>2913</v>
      </c>
    </row>
    <row r="104" spans="1:9" x14ac:dyDescent="0.25">
      <c r="A104" s="47"/>
      <c r="B104" s="47"/>
      <c r="C104" s="43"/>
      <c r="D104" s="43"/>
      <c r="F104" s="48"/>
      <c r="G104" s="141"/>
    </row>
    <row r="105" spans="1:9" x14ac:dyDescent="0.25">
      <c r="A105" s="100" t="s">
        <v>102</v>
      </c>
      <c r="B105" s="100" t="s">
        <v>150</v>
      </c>
      <c r="C105" s="99"/>
      <c r="D105" s="99"/>
      <c r="E105" s="99"/>
      <c r="F105" s="103"/>
      <c r="G105" s="99"/>
      <c r="H105" s="99"/>
      <c r="I105" s="99"/>
    </row>
    <row r="106" spans="1:9" x14ac:dyDescent="0.25">
      <c r="A106" s="47"/>
      <c r="B106" s="47"/>
      <c r="C106" s="43"/>
      <c r="D106" s="43"/>
      <c r="F106" s="50"/>
      <c r="G106" s="141"/>
    </row>
    <row r="107" spans="1:9" x14ac:dyDescent="0.25">
      <c r="A107" s="71" t="s">
        <v>103</v>
      </c>
      <c r="B107" s="71" t="s">
        <v>151</v>
      </c>
      <c r="C107" s="102">
        <f t="shared" ref="C107:D107" si="36">C103+C94+C105</f>
        <v>2105</v>
      </c>
      <c r="D107" s="102">
        <f t="shared" si="36"/>
        <v>2332</v>
      </c>
      <c r="E107" s="102">
        <f>E103+E94+E105</f>
        <v>2694</v>
      </c>
      <c r="F107" s="102">
        <f>F103+F94+F105</f>
        <v>3302</v>
      </c>
      <c r="G107" s="102">
        <f>G103+G94+G105</f>
        <v>3525</v>
      </c>
      <c r="H107" s="102">
        <f>H103+H94+H105</f>
        <v>3920</v>
      </c>
      <c r="I107" s="102">
        <f>I103+I94+I105</f>
        <v>4071</v>
      </c>
    </row>
    <row r="108" spans="1:9" x14ac:dyDescent="0.25">
      <c r="C108" s="43"/>
      <c r="D108" s="43"/>
      <c r="F108" s="55"/>
      <c r="G108" s="55"/>
    </row>
    <row r="109" spans="1:9" x14ac:dyDescent="0.25">
      <c r="A109" s="257"/>
      <c r="B109" s="257"/>
      <c r="C109" s="43"/>
      <c r="D109" s="43"/>
      <c r="F109" s="258"/>
      <c r="G109" s="258"/>
    </row>
    <row r="110" spans="1:9" hidden="1" x14ac:dyDescent="0.25">
      <c r="C110" s="43"/>
      <c r="D110" s="43"/>
    </row>
    <row r="111" spans="1:9" hidden="1" x14ac:dyDescent="0.25">
      <c r="A111" s="37" t="s">
        <v>104</v>
      </c>
      <c r="B111" s="37" t="s">
        <v>152</v>
      </c>
      <c r="C111" s="9">
        <v>2010</v>
      </c>
      <c r="D111" s="9">
        <v>2011</v>
      </c>
      <c r="E111" s="9">
        <v>2012</v>
      </c>
      <c r="F111" s="9">
        <v>2013</v>
      </c>
      <c r="G111" s="9">
        <v>2014</v>
      </c>
      <c r="H111" s="9">
        <v>2015</v>
      </c>
      <c r="I111" s="9">
        <v>2016</v>
      </c>
    </row>
    <row r="112" spans="1:9" x14ac:dyDescent="0.25">
      <c r="A112" s="71"/>
      <c r="B112" s="71"/>
      <c r="C112" s="65" t="s">
        <v>3</v>
      </c>
      <c r="D112" s="65" t="s">
        <v>3</v>
      </c>
      <c r="E112" s="65" t="s">
        <v>3</v>
      </c>
      <c r="F112" s="65" t="s">
        <v>3</v>
      </c>
      <c r="G112" s="65" t="s">
        <v>3</v>
      </c>
      <c r="H112" s="65" t="s">
        <v>3</v>
      </c>
      <c r="I112" s="65" t="s">
        <v>3</v>
      </c>
    </row>
    <row r="113" spans="1:9" x14ac:dyDescent="0.25">
      <c r="A113" s="110" t="s">
        <v>105</v>
      </c>
      <c r="B113" s="32" t="s">
        <v>153</v>
      </c>
      <c r="C113" s="43"/>
      <c r="D113" s="43"/>
      <c r="F113" s="53"/>
      <c r="G113" s="139"/>
    </row>
    <row r="114" spans="1:9" x14ac:dyDescent="0.25">
      <c r="A114" s="81" t="s">
        <v>106</v>
      </c>
      <c r="B114" s="81" t="s">
        <v>154</v>
      </c>
      <c r="C114" s="80">
        <v>2198</v>
      </c>
      <c r="D114" s="80">
        <v>2198</v>
      </c>
      <c r="E114" s="80">
        <v>2198</v>
      </c>
      <c r="F114" s="99">
        <v>2198</v>
      </c>
      <c r="G114" s="99">
        <v>2540</v>
      </c>
      <c r="H114" s="80">
        <v>2540</v>
      </c>
      <c r="I114" s="80">
        <v>2540</v>
      </c>
    </row>
    <row r="115" spans="1:9" x14ac:dyDescent="0.25">
      <c r="A115" s="33" t="s">
        <v>180</v>
      </c>
      <c r="B115" s="33" t="s">
        <v>181</v>
      </c>
      <c r="C115" s="21"/>
      <c r="D115" s="21"/>
      <c r="E115" s="21"/>
      <c r="F115" s="40"/>
      <c r="G115" s="40"/>
      <c r="H115" s="21"/>
      <c r="I115" s="21"/>
    </row>
    <row r="116" spans="1:9" x14ac:dyDescent="0.25">
      <c r="A116" s="100" t="s">
        <v>283</v>
      </c>
      <c r="B116" s="100" t="s">
        <v>284</v>
      </c>
      <c r="C116" s="80">
        <v>38</v>
      </c>
      <c r="D116" s="80">
        <v>38</v>
      </c>
      <c r="E116" s="80"/>
      <c r="F116" s="99">
        <v>30</v>
      </c>
      <c r="G116" s="99">
        <v>71</v>
      </c>
      <c r="H116" s="80">
        <v>108</v>
      </c>
      <c r="I116" s="80">
        <v>126</v>
      </c>
    </row>
    <row r="117" spans="1:9" x14ac:dyDescent="0.25">
      <c r="A117" s="42" t="s">
        <v>108</v>
      </c>
      <c r="B117" s="42" t="s">
        <v>156</v>
      </c>
      <c r="C117" s="21"/>
      <c r="D117" s="21"/>
      <c r="E117" s="21"/>
      <c r="F117" s="40"/>
      <c r="G117" s="57"/>
      <c r="H117" s="21"/>
      <c r="I117" s="21"/>
    </row>
    <row r="118" spans="1:9" x14ac:dyDescent="0.25">
      <c r="A118" s="81" t="s">
        <v>109</v>
      </c>
      <c r="B118" s="81" t="s">
        <v>157</v>
      </c>
      <c r="C118" s="80">
        <v>48</v>
      </c>
      <c r="D118" s="80">
        <v>-284</v>
      </c>
      <c r="E118" s="80">
        <v>-50</v>
      </c>
      <c r="F118" s="80">
        <v>8</v>
      </c>
      <c r="G118" s="80">
        <v>75</v>
      </c>
      <c r="H118" s="80">
        <v>37</v>
      </c>
      <c r="I118" s="80">
        <v>25</v>
      </c>
    </row>
    <row r="119" spans="1:9" x14ac:dyDescent="0.25">
      <c r="A119" s="42" t="s">
        <v>110</v>
      </c>
      <c r="B119" s="42" t="s">
        <v>158</v>
      </c>
      <c r="C119" s="21">
        <f>C31</f>
        <v>-332</v>
      </c>
      <c r="D119" s="21">
        <f t="shared" ref="D119:E119" si="37">D31</f>
        <v>261</v>
      </c>
      <c r="E119" s="21">
        <f t="shared" si="37"/>
        <v>298</v>
      </c>
      <c r="F119" s="40">
        <v>408</v>
      </c>
      <c r="G119" s="40">
        <v>354</v>
      </c>
      <c r="H119" s="21">
        <v>173</v>
      </c>
      <c r="I119" s="40">
        <v>112</v>
      </c>
    </row>
    <row r="120" spans="1:9" x14ac:dyDescent="0.25">
      <c r="A120" s="107" t="s">
        <v>111</v>
      </c>
      <c r="B120" s="107" t="s">
        <v>182</v>
      </c>
      <c r="C120" s="80"/>
      <c r="D120" s="80"/>
      <c r="E120" s="80"/>
      <c r="F120" s="99"/>
      <c r="G120" s="99"/>
      <c r="H120" s="80"/>
      <c r="I120" s="99"/>
    </row>
    <row r="121" spans="1:9" x14ac:dyDescent="0.25">
      <c r="A121" s="54" t="s">
        <v>112</v>
      </c>
      <c r="B121" s="54" t="s">
        <v>183</v>
      </c>
      <c r="C121" s="21"/>
      <c r="D121" s="21"/>
      <c r="E121" s="21"/>
      <c r="F121" s="21"/>
      <c r="G121" s="40"/>
      <c r="H121" s="21"/>
      <c r="I121" s="21"/>
    </row>
    <row r="122" spans="1:9" x14ac:dyDescent="0.25">
      <c r="A122" s="100" t="s">
        <v>113</v>
      </c>
      <c r="B122" s="100" t="s">
        <v>159</v>
      </c>
      <c r="C122" s="99"/>
      <c r="D122" s="99"/>
      <c r="E122" s="99"/>
      <c r="F122" s="99"/>
      <c r="G122" s="99"/>
      <c r="H122" s="80"/>
      <c r="I122" s="99"/>
    </row>
    <row r="123" spans="1:9" x14ac:dyDescent="0.25">
      <c r="A123" s="71" t="s">
        <v>114</v>
      </c>
      <c r="B123" s="71" t="s">
        <v>160</v>
      </c>
      <c r="C123" s="95">
        <f t="shared" ref="C123:D123" si="38">SUM(C114:C119,C122)</f>
        <v>1952</v>
      </c>
      <c r="D123" s="95">
        <f t="shared" si="38"/>
        <v>2213</v>
      </c>
      <c r="E123" s="95">
        <f>SUM(E114:E119,E122)</f>
        <v>2446</v>
      </c>
      <c r="F123" s="95">
        <f>SUM(F114:F119,F122)</f>
        <v>2644</v>
      </c>
      <c r="G123" s="95">
        <f>SUM(G114:G119,G122)</f>
        <v>3040</v>
      </c>
      <c r="H123" s="95">
        <f>SUM(H114:H122)</f>
        <v>2858</v>
      </c>
      <c r="I123" s="95">
        <f>SUM(I114:I119,I122)</f>
        <v>2803</v>
      </c>
    </row>
    <row r="124" spans="1:9" x14ac:dyDescent="0.25">
      <c r="A124" s="42"/>
      <c r="B124" s="42"/>
      <c r="C124" s="55"/>
      <c r="D124" s="55"/>
      <c r="E124" s="55"/>
      <c r="F124" s="55"/>
      <c r="G124" s="142"/>
      <c r="I124" s="55"/>
    </row>
    <row r="125" spans="1:9" hidden="1" x14ac:dyDescent="0.25">
      <c r="A125" s="34" t="s">
        <v>115</v>
      </c>
      <c r="B125" s="34" t="s">
        <v>161</v>
      </c>
      <c r="C125" s="56"/>
      <c r="D125" s="56"/>
      <c r="E125" s="56"/>
      <c r="F125" s="56"/>
      <c r="G125" s="143"/>
      <c r="H125" s="143"/>
      <c r="I125" s="56"/>
    </row>
    <row r="126" spans="1:9" hidden="1" x14ac:dyDescent="0.25">
      <c r="A126" s="32" t="s">
        <v>116</v>
      </c>
      <c r="B126" s="32" t="s">
        <v>162</v>
      </c>
      <c r="C126" s="43"/>
      <c r="D126" s="43"/>
      <c r="F126" s="55"/>
      <c r="G126" s="142"/>
      <c r="H126" s="21"/>
    </row>
    <row r="127" spans="1:9" hidden="1" x14ac:dyDescent="0.25">
      <c r="A127" s="42" t="s">
        <v>117</v>
      </c>
      <c r="B127" s="42" t="s">
        <v>163</v>
      </c>
      <c r="C127" s="40">
        <v>10</v>
      </c>
      <c r="D127" s="40">
        <v>10</v>
      </c>
      <c r="E127" s="40">
        <v>13</v>
      </c>
      <c r="F127" s="40">
        <v>15</v>
      </c>
      <c r="G127" s="40">
        <v>23</v>
      </c>
      <c r="H127" s="21">
        <v>44</v>
      </c>
      <c r="I127" s="21">
        <v>57</v>
      </c>
    </row>
    <row r="128" spans="1:9" x14ac:dyDescent="0.25">
      <c r="A128" s="100" t="s">
        <v>122</v>
      </c>
      <c r="B128" s="100"/>
      <c r="C128" s="99"/>
      <c r="D128" s="99"/>
      <c r="E128" s="99"/>
      <c r="F128" s="99"/>
      <c r="G128" s="99"/>
      <c r="H128" s="80">
        <v>3</v>
      </c>
      <c r="I128" s="80">
        <v>3</v>
      </c>
    </row>
    <row r="129" spans="1:9" x14ac:dyDescent="0.25">
      <c r="A129" s="71" t="s">
        <v>116</v>
      </c>
      <c r="B129" s="71" t="s">
        <v>162</v>
      </c>
      <c r="C129" s="95">
        <f t="shared" ref="C129:D129" si="39">SUM(C127:C127)</f>
        <v>10</v>
      </c>
      <c r="D129" s="95">
        <f t="shared" si="39"/>
        <v>10</v>
      </c>
      <c r="E129" s="95">
        <f>SUM(E127:E127)</f>
        <v>13</v>
      </c>
      <c r="F129" s="95">
        <f>SUM(F127:F127)</f>
        <v>15</v>
      </c>
      <c r="G129" s="95">
        <f>SUM(G127:G127)</f>
        <v>23</v>
      </c>
      <c r="H129" s="95">
        <f>SUM(H127:H128)</f>
        <v>47</v>
      </c>
      <c r="I129" s="95">
        <f>SUM(I127:I128)</f>
        <v>60</v>
      </c>
    </row>
    <row r="130" spans="1:9" x14ac:dyDescent="0.25">
      <c r="A130" s="110" t="s">
        <v>123</v>
      </c>
      <c r="B130" s="32" t="s">
        <v>169</v>
      </c>
      <c r="C130" s="59"/>
      <c r="D130" s="59"/>
      <c r="E130" s="59"/>
      <c r="F130" s="59"/>
      <c r="G130" s="59"/>
      <c r="I130" s="59"/>
    </row>
    <row r="131" spans="1:9" x14ac:dyDescent="0.25">
      <c r="A131" s="100" t="s">
        <v>117</v>
      </c>
      <c r="B131" s="100" t="s">
        <v>163</v>
      </c>
      <c r="C131" s="99">
        <v>18</v>
      </c>
      <c r="D131" s="99">
        <v>14</v>
      </c>
      <c r="E131" s="99">
        <v>87</v>
      </c>
      <c r="F131" s="80">
        <v>161</v>
      </c>
      <c r="G131" s="151">
        <v>28</v>
      </c>
      <c r="H131" s="80">
        <v>48</v>
      </c>
      <c r="I131" s="99">
        <v>76</v>
      </c>
    </row>
    <row r="132" spans="1:9" ht="30" x14ac:dyDescent="0.25">
      <c r="A132" s="42" t="s">
        <v>124</v>
      </c>
      <c r="B132" s="42" t="s">
        <v>170</v>
      </c>
      <c r="C132" s="40"/>
      <c r="D132" s="40"/>
      <c r="E132" s="40"/>
      <c r="F132" s="40">
        <v>3</v>
      </c>
      <c r="G132" s="40">
        <v>116</v>
      </c>
      <c r="H132" s="21">
        <v>33</v>
      </c>
      <c r="I132" s="40">
        <v>172</v>
      </c>
    </row>
    <row r="133" spans="1:9" x14ac:dyDescent="0.25">
      <c r="A133" s="100" t="s">
        <v>125</v>
      </c>
      <c r="B133" s="100"/>
      <c r="C133" s="99">
        <v>11</v>
      </c>
      <c r="D133" s="99"/>
      <c r="E133" s="99"/>
      <c r="F133" s="99"/>
      <c r="G133" s="99"/>
      <c r="H133" s="80"/>
      <c r="I133" s="99">
        <v>1</v>
      </c>
    </row>
    <row r="134" spans="1:9" x14ac:dyDescent="0.25">
      <c r="A134" s="42" t="s">
        <v>126</v>
      </c>
      <c r="B134" s="42" t="s">
        <v>172</v>
      </c>
      <c r="C134" s="40">
        <v>4</v>
      </c>
      <c r="D134" s="40">
        <v>3</v>
      </c>
      <c r="E134" s="40">
        <v>6</v>
      </c>
      <c r="F134" s="40">
        <v>9</v>
      </c>
      <c r="G134" s="40">
        <v>11</v>
      </c>
      <c r="H134" s="21">
        <v>538</v>
      </c>
      <c r="I134" s="40">
        <v>342</v>
      </c>
    </row>
    <row r="135" spans="1:9" ht="30" x14ac:dyDescent="0.25">
      <c r="A135" s="100" t="s">
        <v>127</v>
      </c>
      <c r="B135" s="100" t="s">
        <v>173</v>
      </c>
      <c r="C135" s="99">
        <v>16</v>
      </c>
      <c r="D135" s="99">
        <v>9</v>
      </c>
      <c r="E135" s="99">
        <v>21</v>
      </c>
      <c r="F135" s="99">
        <v>2</v>
      </c>
      <c r="G135" s="99"/>
      <c r="H135" s="80">
        <v>12</v>
      </c>
      <c r="I135" s="99">
        <v>16</v>
      </c>
    </row>
    <row r="136" spans="1:9" x14ac:dyDescent="0.25">
      <c r="A136" s="42" t="s">
        <v>128</v>
      </c>
      <c r="B136" s="42" t="s">
        <v>174</v>
      </c>
      <c r="C136" s="40">
        <v>42</v>
      </c>
      <c r="D136" s="40">
        <v>48</v>
      </c>
      <c r="E136" s="40">
        <v>79</v>
      </c>
      <c r="F136" s="40">
        <v>52</v>
      </c>
      <c r="G136" s="40">
        <v>87</v>
      </c>
      <c r="H136" s="21">
        <v>64</v>
      </c>
      <c r="I136" s="40">
        <v>168</v>
      </c>
    </row>
    <row r="137" spans="1:9" x14ac:dyDescent="0.25">
      <c r="A137" s="100" t="s">
        <v>129</v>
      </c>
      <c r="B137" s="100" t="s">
        <v>175</v>
      </c>
      <c r="C137" s="99">
        <v>44</v>
      </c>
      <c r="D137" s="99">
        <v>27</v>
      </c>
      <c r="E137" s="99">
        <v>29</v>
      </c>
      <c r="F137" s="99">
        <v>223</v>
      </c>
      <c r="G137" s="99">
        <v>212</v>
      </c>
      <c r="H137" s="80">
        <v>314</v>
      </c>
      <c r="I137" s="99">
        <v>427</v>
      </c>
    </row>
    <row r="138" spans="1:9" x14ac:dyDescent="0.25">
      <c r="A138" s="42" t="s">
        <v>121</v>
      </c>
      <c r="B138" s="42" t="s">
        <v>167</v>
      </c>
      <c r="C138" s="40"/>
      <c r="D138" s="40"/>
      <c r="E138" s="40"/>
      <c r="F138" s="40"/>
      <c r="G138" s="40"/>
      <c r="H138" s="21"/>
      <c r="I138" s="40"/>
    </row>
    <row r="139" spans="1:9" x14ac:dyDescent="0.25">
      <c r="A139" s="100" t="s">
        <v>130</v>
      </c>
      <c r="B139" s="100" t="s">
        <v>176</v>
      </c>
      <c r="C139" s="99">
        <v>8</v>
      </c>
      <c r="D139" s="99">
        <v>8</v>
      </c>
      <c r="E139" s="99">
        <v>13</v>
      </c>
      <c r="F139" s="99">
        <v>193</v>
      </c>
      <c r="G139" s="99">
        <v>8</v>
      </c>
      <c r="H139" s="80">
        <v>6</v>
      </c>
      <c r="I139" s="99">
        <v>6</v>
      </c>
    </row>
    <row r="140" spans="1:9" x14ac:dyDescent="0.25">
      <c r="A140" s="71" t="s">
        <v>123</v>
      </c>
      <c r="B140" s="71" t="s">
        <v>169</v>
      </c>
      <c r="C140" s="95">
        <f t="shared" ref="C140:D140" si="40">SUM(C131:C139)</f>
        <v>143</v>
      </c>
      <c r="D140" s="95">
        <f t="shared" si="40"/>
        <v>109</v>
      </c>
      <c r="E140" s="95">
        <f>SUM(E131:E139)</f>
        <v>235</v>
      </c>
      <c r="F140" s="95">
        <f>SUM(F131:F139)</f>
        <v>643</v>
      </c>
      <c r="G140" s="95">
        <f>SUM(G131:G139)</f>
        <v>462</v>
      </c>
      <c r="H140" s="95">
        <f>SUM(H131:H139)</f>
        <v>1015</v>
      </c>
      <c r="I140" s="95">
        <f>SUM(I131:I139)</f>
        <v>1208</v>
      </c>
    </row>
    <row r="141" spans="1:9" x14ac:dyDescent="0.25">
      <c r="A141" s="35"/>
      <c r="B141" s="35"/>
      <c r="C141" s="60"/>
      <c r="D141" s="60"/>
      <c r="E141" s="60"/>
      <c r="F141" s="60"/>
      <c r="G141" s="60"/>
      <c r="I141" s="60"/>
    </row>
    <row r="142" spans="1:9" x14ac:dyDescent="0.25">
      <c r="A142" s="71" t="s">
        <v>131</v>
      </c>
      <c r="B142" s="71" t="s">
        <v>177</v>
      </c>
      <c r="C142" s="102">
        <f t="shared" ref="C142:D142" si="41">C129+C140</f>
        <v>153</v>
      </c>
      <c r="D142" s="102">
        <f t="shared" si="41"/>
        <v>119</v>
      </c>
      <c r="E142" s="102">
        <f>E129+E140</f>
        <v>248</v>
      </c>
      <c r="F142" s="102">
        <f>F129+F140</f>
        <v>658</v>
      </c>
      <c r="G142" s="102">
        <f>G129+G140</f>
        <v>485</v>
      </c>
      <c r="H142" s="102">
        <f>H140+H129</f>
        <v>1062</v>
      </c>
      <c r="I142" s="102">
        <f>I129+I140</f>
        <v>1268</v>
      </c>
    </row>
    <row r="143" spans="1:9" hidden="1" x14ac:dyDescent="0.25">
      <c r="A143" s="105"/>
      <c r="B143" s="105"/>
      <c r="C143" s="95"/>
      <c r="D143" s="95"/>
      <c r="E143" s="95"/>
      <c r="F143" s="95"/>
      <c r="G143" s="154"/>
      <c r="H143" s="104"/>
      <c r="I143" s="95"/>
    </row>
    <row r="144" spans="1:9" x14ac:dyDescent="0.25">
      <c r="A144" s="71" t="s">
        <v>132</v>
      </c>
      <c r="B144" s="71" t="s">
        <v>178</v>
      </c>
      <c r="C144" s="95">
        <f t="shared" ref="C144:D144" si="42">C142+C123</f>
        <v>2105</v>
      </c>
      <c r="D144" s="95">
        <f t="shared" si="42"/>
        <v>2332</v>
      </c>
      <c r="E144" s="95">
        <f>E142+E123</f>
        <v>2694</v>
      </c>
      <c r="F144" s="95">
        <f>F142+F123</f>
        <v>3302</v>
      </c>
      <c r="G144" s="95">
        <f>G142+G123</f>
        <v>3525</v>
      </c>
      <c r="H144" s="95">
        <f>H142+H123</f>
        <v>3920</v>
      </c>
      <c r="I144" s="95">
        <f>I142+I123</f>
        <v>4071</v>
      </c>
    </row>
  </sheetData>
  <pageMargins left="0.7" right="0.7" top="0.75" bottom="0.75" header="0.3" footer="0.3"/>
  <pageSetup paperSize="9" orientation="portrait" r:id="rId1"/>
  <ignoredErrors>
    <ignoredError sqref="O9:T9 O10:T10 O11:T11 O12:T1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141"/>
  <sheetViews>
    <sheetView zoomScale="90" zoomScaleNormal="90" workbookViewId="0"/>
  </sheetViews>
  <sheetFormatPr defaultColWidth="20.7109375" defaultRowHeight="15" x14ac:dyDescent="0.25"/>
  <cols>
    <col min="1" max="1" width="31.85546875" style="8" bestFit="1" customWidth="1"/>
    <col min="2" max="2" width="31.5703125" style="8" hidden="1" customWidth="1"/>
    <col min="3" max="3" width="9" style="8" bestFit="1" customWidth="1"/>
    <col min="4" max="4" width="9.5703125" style="8" bestFit="1" customWidth="1"/>
    <col min="5" max="6" width="9.140625" style="6" bestFit="1" customWidth="1"/>
    <col min="7" max="7" width="9.5703125" style="6" bestFit="1" customWidth="1"/>
    <col min="8" max="8" width="9" style="6" bestFit="1" customWidth="1"/>
    <col min="9" max="9" width="9.5703125" style="6" bestFit="1" customWidth="1"/>
    <col min="10" max="10" width="20.7109375" style="6"/>
    <col min="11" max="11" width="29.5703125" style="6" bestFit="1" customWidth="1"/>
    <col min="12" max="12" width="24.140625" style="6" hidden="1" customWidth="1"/>
    <col min="13" max="19" width="9" style="6" bestFit="1" customWidth="1"/>
    <col min="20" max="20" width="20.7109375" style="7"/>
    <col min="21" max="16384" width="20.7109375" style="6"/>
  </cols>
  <sheetData>
    <row r="1" spans="1:20" ht="26.25" x14ac:dyDescent="0.4">
      <c r="A1" s="62" t="s">
        <v>359</v>
      </c>
      <c r="B1" s="5"/>
      <c r="C1" s="5"/>
      <c r="D1" s="5"/>
    </row>
    <row r="5" spans="1:20" ht="16.5" x14ac:dyDescent="0.35">
      <c r="A5" s="308" t="s">
        <v>269</v>
      </c>
      <c r="B5" s="309"/>
      <c r="C5" s="309"/>
    </row>
    <row r="6" spans="1:20" x14ac:dyDescent="0.25">
      <c r="A6" s="63"/>
      <c r="B6" s="63"/>
      <c r="C6" s="64">
        <v>2010</v>
      </c>
      <c r="D6" s="64">
        <v>2011</v>
      </c>
      <c r="E6" s="64">
        <v>2012</v>
      </c>
      <c r="F6" s="64">
        <v>2013</v>
      </c>
      <c r="G6" s="64">
        <v>2014</v>
      </c>
      <c r="H6" s="64">
        <v>2015</v>
      </c>
      <c r="I6" s="64">
        <v>2016</v>
      </c>
      <c r="K6" s="63"/>
      <c r="L6" s="63"/>
      <c r="M6" s="64">
        <v>2010</v>
      </c>
      <c r="N6" s="64">
        <v>2011</v>
      </c>
      <c r="O6" s="64">
        <v>2012</v>
      </c>
      <c r="P6" s="64">
        <v>2013</v>
      </c>
      <c r="Q6" s="64">
        <v>2014</v>
      </c>
      <c r="R6" s="64">
        <v>2015</v>
      </c>
      <c r="S6" s="64">
        <v>2016</v>
      </c>
    </row>
    <row r="7" spans="1:20" x14ac:dyDescent="0.25">
      <c r="A7" s="63"/>
      <c r="B7" s="63"/>
      <c r="C7" s="65" t="s">
        <v>3</v>
      </c>
      <c r="D7" s="65" t="s">
        <v>3</v>
      </c>
      <c r="E7" s="65" t="s">
        <v>3</v>
      </c>
      <c r="F7" s="65" t="s">
        <v>3</v>
      </c>
      <c r="G7" s="65" t="s">
        <v>3</v>
      </c>
      <c r="H7" s="65" t="s">
        <v>3</v>
      </c>
      <c r="I7" s="65" t="s">
        <v>3</v>
      </c>
      <c r="K7" s="63"/>
      <c r="L7" s="63"/>
      <c r="M7" s="65" t="s">
        <v>3</v>
      </c>
      <c r="N7" s="65" t="s">
        <v>3</v>
      </c>
      <c r="O7" s="65" t="s">
        <v>3</v>
      </c>
      <c r="P7" s="65" t="s">
        <v>3</v>
      </c>
      <c r="Q7" s="65" t="s">
        <v>3</v>
      </c>
      <c r="R7" s="65" t="s">
        <v>3</v>
      </c>
      <c r="S7" s="65" t="s">
        <v>3</v>
      </c>
    </row>
    <row r="8" spans="1:20" x14ac:dyDescent="0.25">
      <c r="A8" s="10"/>
      <c r="B8" s="10"/>
      <c r="C8" s="10"/>
      <c r="D8" s="10"/>
      <c r="E8" s="11"/>
      <c r="F8" s="11"/>
      <c r="G8" s="11"/>
      <c r="H8" s="11"/>
      <c r="I8" s="11"/>
      <c r="K8" s="1" t="s">
        <v>346</v>
      </c>
      <c r="L8" s="6" t="s">
        <v>254</v>
      </c>
      <c r="M8" s="6">
        <f t="shared" ref="M8:S8" si="0">C11</f>
        <v>1464</v>
      </c>
      <c r="N8" s="6">
        <f t="shared" si="0"/>
        <v>1631</v>
      </c>
      <c r="O8" s="6">
        <f t="shared" si="0"/>
        <v>1915</v>
      </c>
      <c r="P8" s="6">
        <f t="shared" si="0"/>
        <v>1817</v>
      </c>
      <c r="Q8" s="6">
        <f t="shared" si="0"/>
        <v>2686</v>
      </c>
      <c r="R8" s="6">
        <f t="shared" si="0"/>
        <v>2793</v>
      </c>
      <c r="S8" s="6">
        <f t="shared" si="0"/>
        <v>3197</v>
      </c>
    </row>
    <row r="9" spans="1:20" x14ac:dyDescent="0.25">
      <c r="A9" s="76" t="s">
        <v>0</v>
      </c>
      <c r="B9" s="77" t="s">
        <v>6</v>
      </c>
      <c r="C9" s="78">
        <v>1353</v>
      </c>
      <c r="D9" s="78">
        <v>1624</v>
      </c>
      <c r="E9" s="78">
        <v>1887</v>
      </c>
      <c r="F9" s="78">
        <v>1775</v>
      </c>
      <c r="G9" s="78">
        <v>2643</v>
      </c>
      <c r="H9" s="78">
        <v>2763</v>
      </c>
      <c r="I9" s="195">
        <v>3139</v>
      </c>
      <c r="K9" s="130" t="s">
        <v>229</v>
      </c>
      <c r="L9" s="78" t="s">
        <v>229</v>
      </c>
      <c r="M9" s="131">
        <f t="shared" ref="M9:S9" si="1">C11+C20-C16</f>
        <v>221</v>
      </c>
      <c r="N9" s="131">
        <f t="shared" si="1"/>
        <v>293</v>
      </c>
      <c r="O9" s="131">
        <f t="shared" si="1"/>
        <v>207</v>
      </c>
      <c r="P9" s="131">
        <f t="shared" si="1"/>
        <v>174</v>
      </c>
      <c r="Q9" s="131">
        <f t="shared" si="1"/>
        <v>585</v>
      </c>
      <c r="R9" s="131">
        <f t="shared" si="1"/>
        <v>597</v>
      </c>
      <c r="S9" s="131">
        <f t="shared" si="1"/>
        <v>582</v>
      </c>
    </row>
    <row r="10" spans="1:20" x14ac:dyDescent="0.25">
      <c r="A10" s="8" t="s">
        <v>2</v>
      </c>
      <c r="B10" s="15" t="s">
        <v>9</v>
      </c>
      <c r="C10" s="6">
        <v>111</v>
      </c>
      <c r="D10" s="6">
        <v>7</v>
      </c>
      <c r="E10" s="6">
        <v>28</v>
      </c>
      <c r="F10" s="6">
        <v>42</v>
      </c>
      <c r="G10" s="6">
        <v>43</v>
      </c>
      <c r="H10" s="6">
        <v>30</v>
      </c>
      <c r="I10" s="137">
        <v>58</v>
      </c>
      <c r="K10" s="117" t="s">
        <v>230</v>
      </c>
      <c r="L10" s="118" t="s">
        <v>243</v>
      </c>
      <c r="M10" s="119">
        <f t="shared" ref="M10:S10" si="2">M9/M8</f>
        <v>0.15095628415300547</v>
      </c>
      <c r="N10" s="119">
        <f t="shared" si="2"/>
        <v>0.17964438994481913</v>
      </c>
      <c r="O10" s="119">
        <f t="shared" si="2"/>
        <v>0.10809399477806789</v>
      </c>
      <c r="P10" s="119">
        <f t="shared" si="2"/>
        <v>9.57622454595487E-2</v>
      </c>
      <c r="Q10" s="119">
        <f t="shared" si="2"/>
        <v>0.21779597915115415</v>
      </c>
      <c r="R10" s="119">
        <f t="shared" si="2"/>
        <v>0.21374865735767992</v>
      </c>
      <c r="S10" s="119">
        <f t="shared" si="2"/>
        <v>0.18204566781357523</v>
      </c>
    </row>
    <row r="11" spans="1:20" x14ac:dyDescent="0.25">
      <c r="A11" s="66" t="s">
        <v>4</v>
      </c>
      <c r="B11" s="66" t="s">
        <v>10</v>
      </c>
      <c r="C11" s="66">
        <f t="shared" ref="C11:I11" si="3">C9+C10</f>
        <v>1464</v>
      </c>
      <c r="D11" s="66">
        <f t="shared" si="3"/>
        <v>1631</v>
      </c>
      <c r="E11" s="66">
        <f t="shared" si="3"/>
        <v>1915</v>
      </c>
      <c r="F11" s="66">
        <f t="shared" si="3"/>
        <v>1817</v>
      </c>
      <c r="G11" s="66">
        <f t="shared" si="3"/>
        <v>2686</v>
      </c>
      <c r="H11" s="66">
        <f t="shared" si="3"/>
        <v>2793</v>
      </c>
      <c r="I11" s="66">
        <f t="shared" si="3"/>
        <v>3197</v>
      </c>
      <c r="K11" s="130" t="s">
        <v>231</v>
      </c>
      <c r="L11" s="78" t="s">
        <v>244</v>
      </c>
      <c r="M11" s="131">
        <f t="shared" ref="M11:S11" si="4">C29</f>
        <v>203</v>
      </c>
      <c r="N11" s="131">
        <f t="shared" si="4"/>
        <v>285</v>
      </c>
      <c r="O11" s="131">
        <f t="shared" si="4"/>
        <v>204</v>
      </c>
      <c r="P11" s="131">
        <f t="shared" si="4"/>
        <v>169</v>
      </c>
      <c r="Q11" s="131">
        <f t="shared" si="4"/>
        <v>537</v>
      </c>
      <c r="R11" s="131">
        <f t="shared" si="4"/>
        <v>545</v>
      </c>
      <c r="S11" s="131">
        <f t="shared" si="4"/>
        <v>432</v>
      </c>
    </row>
    <row r="12" spans="1:20" x14ac:dyDescent="0.25">
      <c r="A12" s="66"/>
      <c r="B12" s="66"/>
      <c r="C12" s="67"/>
      <c r="D12" s="67"/>
      <c r="E12" s="67"/>
      <c r="F12" s="67"/>
      <c r="G12" s="67"/>
      <c r="H12" s="186"/>
      <c r="I12" s="186"/>
      <c r="K12" s="117" t="s">
        <v>232</v>
      </c>
      <c r="L12" s="228" t="s">
        <v>245</v>
      </c>
      <c r="M12" s="119">
        <f t="shared" ref="M12:S12" si="5">M11/M8</f>
        <v>0.13866120218579234</v>
      </c>
      <c r="N12" s="119">
        <f t="shared" si="5"/>
        <v>0.17473942366646231</v>
      </c>
      <c r="O12" s="119">
        <f t="shared" si="5"/>
        <v>0.10652741514360313</v>
      </c>
      <c r="P12" s="119">
        <f t="shared" si="5"/>
        <v>9.3010456796917995E-2</v>
      </c>
      <c r="Q12" s="119">
        <f t="shared" si="5"/>
        <v>0.19992553983618763</v>
      </c>
      <c r="R12" s="119">
        <f t="shared" si="5"/>
        <v>0.19513068385248836</v>
      </c>
      <c r="S12" s="119">
        <f t="shared" si="5"/>
        <v>0.13512668126368471</v>
      </c>
    </row>
    <row r="13" spans="1:20" x14ac:dyDescent="0.25">
      <c r="A13" s="79" t="s">
        <v>184</v>
      </c>
      <c r="B13" s="79" t="s">
        <v>207</v>
      </c>
      <c r="C13" s="80">
        <v>-24</v>
      </c>
      <c r="D13" s="80">
        <v>-22</v>
      </c>
      <c r="E13" s="80">
        <v>-55</v>
      </c>
      <c r="F13" s="80">
        <v>-55</v>
      </c>
      <c r="G13" s="80">
        <v>-96</v>
      </c>
      <c r="H13" s="112">
        <v>-76</v>
      </c>
      <c r="I13" s="220">
        <v>-67</v>
      </c>
      <c r="K13" s="122" t="s">
        <v>242</v>
      </c>
      <c r="L13" s="78" t="s">
        <v>246</v>
      </c>
      <c r="M13" s="113">
        <f t="shared" ref="M13:S13" si="6">C96</f>
        <v>31</v>
      </c>
      <c r="N13" s="113">
        <f t="shared" si="6"/>
        <v>25</v>
      </c>
      <c r="O13" s="113">
        <f t="shared" si="6"/>
        <v>33</v>
      </c>
      <c r="P13" s="113">
        <f t="shared" si="6"/>
        <v>32</v>
      </c>
      <c r="Q13" s="113">
        <f t="shared" si="6"/>
        <v>37</v>
      </c>
      <c r="R13" s="113">
        <f t="shared" si="6"/>
        <v>453</v>
      </c>
      <c r="S13" s="113">
        <f t="shared" si="6"/>
        <v>687</v>
      </c>
    </row>
    <row r="14" spans="1:20" s="17" customFormat="1" x14ac:dyDescent="0.25">
      <c r="A14" s="20" t="s">
        <v>185</v>
      </c>
      <c r="B14" s="20" t="s">
        <v>208</v>
      </c>
      <c r="C14" s="21">
        <v>-370</v>
      </c>
      <c r="D14" s="21">
        <v>-338</v>
      </c>
      <c r="E14" s="21">
        <v>-435</v>
      </c>
      <c r="F14" s="21">
        <v>-299</v>
      </c>
      <c r="G14" s="21">
        <v>-497</v>
      </c>
      <c r="H14" s="57">
        <v>-895</v>
      </c>
      <c r="I14" s="214">
        <v>-1043</v>
      </c>
      <c r="K14" s="2" t="s">
        <v>86</v>
      </c>
      <c r="L14" s="18" t="s">
        <v>135</v>
      </c>
      <c r="M14" s="19">
        <f t="shared" ref="M14:S14" si="7">C90</f>
        <v>0</v>
      </c>
      <c r="N14" s="19">
        <f t="shared" si="7"/>
        <v>0</v>
      </c>
      <c r="O14" s="19">
        <f t="shared" si="7"/>
        <v>3</v>
      </c>
      <c r="P14" s="19">
        <f t="shared" si="7"/>
        <v>2</v>
      </c>
      <c r="Q14" s="19">
        <f t="shared" si="7"/>
        <v>2</v>
      </c>
      <c r="R14" s="19">
        <f t="shared" si="7"/>
        <v>1</v>
      </c>
      <c r="S14" s="19">
        <f t="shared" si="7"/>
        <v>346</v>
      </c>
      <c r="T14" s="7"/>
    </row>
    <row r="15" spans="1:20" s="17" customFormat="1" x14ac:dyDescent="0.25">
      <c r="A15" s="79" t="s">
        <v>186</v>
      </c>
      <c r="B15" s="79" t="s">
        <v>209</v>
      </c>
      <c r="C15" s="80">
        <v>-808</v>
      </c>
      <c r="D15" s="80">
        <v>-868</v>
      </c>
      <c r="E15" s="80">
        <v>-966</v>
      </c>
      <c r="F15" s="80">
        <v>-1177</v>
      </c>
      <c r="G15" s="80">
        <v>-1353</v>
      </c>
      <c r="H15" s="112">
        <v>-1434</v>
      </c>
      <c r="I15" s="220">
        <v>-1585</v>
      </c>
      <c r="K15" s="132" t="s">
        <v>233</v>
      </c>
      <c r="L15" s="78" t="s">
        <v>257</v>
      </c>
      <c r="M15" s="134">
        <f t="shared" ref="M15:S15" si="8">C95</f>
        <v>0</v>
      </c>
      <c r="N15" s="134">
        <f t="shared" si="8"/>
        <v>0</v>
      </c>
      <c r="O15" s="134">
        <f t="shared" si="8"/>
        <v>0</v>
      </c>
      <c r="P15" s="134">
        <f t="shared" si="8"/>
        <v>0</v>
      </c>
      <c r="Q15" s="134">
        <f t="shared" si="8"/>
        <v>0</v>
      </c>
      <c r="R15" s="134">
        <f t="shared" si="8"/>
        <v>401</v>
      </c>
      <c r="S15" s="134">
        <f t="shared" si="8"/>
        <v>283</v>
      </c>
      <c r="T15" s="7"/>
    </row>
    <row r="16" spans="1:20" ht="45" x14ac:dyDescent="0.25">
      <c r="A16" s="20" t="s">
        <v>187</v>
      </c>
      <c r="B16" s="20" t="s">
        <v>210</v>
      </c>
      <c r="C16" s="21">
        <v>-12</v>
      </c>
      <c r="D16" s="21">
        <v>-13</v>
      </c>
      <c r="E16" s="21">
        <v>-13</v>
      </c>
      <c r="F16" s="21">
        <v>-14</v>
      </c>
      <c r="G16" s="21">
        <v>-15</v>
      </c>
      <c r="H16" s="21">
        <v>-18</v>
      </c>
      <c r="I16" s="276">
        <v>-103</v>
      </c>
      <c r="K16" s="121" t="s">
        <v>234</v>
      </c>
      <c r="L16" s="6" t="s">
        <v>247</v>
      </c>
      <c r="M16" s="19">
        <f t="shared" ref="M16:S16" si="9">C105</f>
        <v>1323</v>
      </c>
      <c r="N16" s="19">
        <f t="shared" si="9"/>
        <v>1261</v>
      </c>
      <c r="O16" s="19">
        <f t="shared" si="9"/>
        <v>1252</v>
      </c>
      <c r="P16" s="19">
        <f t="shared" si="9"/>
        <v>1283</v>
      </c>
      <c r="Q16" s="19">
        <f t="shared" si="9"/>
        <v>1603</v>
      </c>
      <c r="R16" s="19">
        <f t="shared" si="9"/>
        <v>1774</v>
      </c>
      <c r="S16" s="19">
        <f t="shared" si="9"/>
        <v>1919</v>
      </c>
    </row>
    <row r="17" spans="1:20" ht="30" x14ac:dyDescent="0.25">
      <c r="A17" s="79" t="s">
        <v>188</v>
      </c>
      <c r="B17" s="79" t="s">
        <v>211</v>
      </c>
      <c r="C17" s="80">
        <v>-23</v>
      </c>
      <c r="D17" s="80">
        <v>-68</v>
      </c>
      <c r="E17" s="80">
        <v>-125</v>
      </c>
      <c r="F17" s="80">
        <v>-24</v>
      </c>
      <c r="G17" s="80">
        <v>-61</v>
      </c>
      <c r="H17" s="80">
        <v>-42</v>
      </c>
      <c r="I17" s="277">
        <v>-14</v>
      </c>
      <c r="K17" s="132" t="s">
        <v>96</v>
      </c>
      <c r="L17" s="78" t="s">
        <v>248</v>
      </c>
      <c r="M17" s="134">
        <f t="shared" ref="M17:S17" si="10">C100+C101</f>
        <v>722</v>
      </c>
      <c r="N17" s="134">
        <f t="shared" si="10"/>
        <v>884</v>
      </c>
      <c r="O17" s="134">
        <f t="shared" si="10"/>
        <v>850</v>
      </c>
      <c r="P17" s="134">
        <f t="shared" si="10"/>
        <v>872</v>
      </c>
      <c r="Q17" s="134">
        <f t="shared" si="10"/>
        <v>1136</v>
      </c>
      <c r="R17" s="134">
        <f t="shared" si="10"/>
        <v>1107</v>
      </c>
      <c r="S17" s="134">
        <f t="shared" si="10"/>
        <v>927</v>
      </c>
    </row>
    <row r="18" spans="1:20" ht="30" x14ac:dyDescent="0.25">
      <c r="A18" s="20" t="s">
        <v>190</v>
      </c>
      <c r="B18" s="20" t="s">
        <v>213</v>
      </c>
      <c r="C18" s="21"/>
      <c r="D18" s="21"/>
      <c r="E18" s="21"/>
      <c r="F18" s="21"/>
      <c r="G18" s="21"/>
      <c r="H18" s="180">
        <v>401</v>
      </c>
      <c r="I18" s="276">
        <v>282</v>
      </c>
      <c r="J18" s="7"/>
      <c r="K18" s="2" t="s">
        <v>235</v>
      </c>
      <c r="L18" s="6" t="s">
        <v>249</v>
      </c>
      <c r="M18" s="19">
        <f t="shared" ref="M18:S18" si="11">C104</f>
        <v>376</v>
      </c>
      <c r="N18" s="19">
        <f t="shared" si="11"/>
        <v>157</v>
      </c>
      <c r="O18" s="19">
        <f t="shared" si="11"/>
        <v>178</v>
      </c>
      <c r="P18" s="19">
        <f t="shared" si="11"/>
        <v>240</v>
      </c>
      <c r="Q18" s="19">
        <f t="shared" si="11"/>
        <v>277</v>
      </c>
      <c r="R18" s="19">
        <f t="shared" si="11"/>
        <v>517</v>
      </c>
      <c r="S18" s="19">
        <f t="shared" si="11"/>
        <v>826</v>
      </c>
    </row>
    <row r="19" spans="1:20" x14ac:dyDescent="0.25">
      <c r="A19" s="79" t="s">
        <v>191</v>
      </c>
      <c r="B19" s="79" t="s">
        <v>214</v>
      </c>
      <c r="C19" s="80">
        <v>-18</v>
      </c>
      <c r="D19" s="80">
        <v>-42</v>
      </c>
      <c r="E19" s="80">
        <v>-127</v>
      </c>
      <c r="F19" s="80">
        <v>-88</v>
      </c>
      <c r="G19" s="80">
        <v>-94</v>
      </c>
      <c r="H19" s="220">
        <v>-150</v>
      </c>
      <c r="I19" s="220">
        <v>-188</v>
      </c>
      <c r="K19" s="135" t="s">
        <v>103</v>
      </c>
      <c r="L19" s="78" t="s">
        <v>251</v>
      </c>
      <c r="M19" s="134">
        <f t="shared" ref="M19:S19" si="12">C109</f>
        <v>1354</v>
      </c>
      <c r="N19" s="134">
        <f t="shared" si="12"/>
        <v>1286</v>
      </c>
      <c r="O19" s="134">
        <f t="shared" si="12"/>
        <v>1285</v>
      </c>
      <c r="P19" s="134">
        <f t="shared" si="12"/>
        <v>1315</v>
      </c>
      <c r="Q19" s="134">
        <f t="shared" si="12"/>
        <v>1640</v>
      </c>
      <c r="R19" s="134">
        <f t="shared" si="12"/>
        <v>2227</v>
      </c>
      <c r="S19" s="134">
        <f t="shared" si="12"/>
        <v>2606</v>
      </c>
    </row>
    <row r="20" spans="1:20" x14ac:dyDescent="0.25">
      <c r="A20" s="66" t="s">
        <v>192</v>
      </c>
      <c r="B20" s="66" t="s">
        <v>215</v>
      </c>
      <c r="C20" s="68">
        <f t="shared" ref="C20:I20" si="13">SUM(C13:C16)+SUM(C17:C19)</f>
        <v>-1255</v>
      </c>
      <c r="D20" s="68">
        <f t="shared" si="13"/>
        <v>-1351</v>
      </c>
      <c r="E20" s="68">
        <f t="shared" si="13"/>
        <v>-1721</v>
      </c>
      <c r="F20" s="68">
        <f t="shared" si="13"/>
        <v>-1657</v>
      </c>
      <c r="G20" s="68">
        <f t="shared" si="13"/>
        <v>-2116</v>
      </c>
      <c r="H20" s="68">
        <f t="shared" si="13"/>
        <v>-2214</v>
      </c>
      <c r="I20" s="68">
        <f t="shared" si="13"/>
        <v>-2718</v>
      </c>
      <c r="K20" s="3" t="s">
        <v>105</v>
      </c>
      <c r="L20" s="6" t="s">
        <v>153</v>
      </c>
      <c r="M20" s="19">
        <f t="shared" ref="M20:S20" si="14">C121</f>
        <v>517</v>
      </c>
      <c r="N20" s="19">
        <f t="shared" si="14"/>
        <v>752</v>
      </c>
      <c r="O20" s="19">
        <f t="shared" si="14"/>
        <v>946</v>
      </c>
      <c r="P20" s="19">
        <f t="shared" si="14"/>
        <v>1052</v>
      </c>
      <c r="Q20" s="19">
        <f t="shared" si="14"/>
        <v>1489</v>
      </c>
      <c r="R20" s="19">
        <f t="shared" si="14"/>
        <v>2050</v>
      </c>
      <c r="S20" s="19">
        <f t="shared" si="14"/>
        <v>2276</v>
      </c>
    </row>
    <row r="21" spans="1:20" x14ac:dyDescent="0.25">
      <c r="A21" s="20"/>
      <c r="B21" s="20"/>
      <c r="C21" s="20"/>
      <c r="D21" s="20"/>
      <c r="K21" s="136" t="s">
        <v>237</v>
      </c>
      <c r="L21" s="78" t="s">
        <v>252</v>
      </c>
      <c r="M21" s="134">
        <f t="shared" ref="M21:S21" si="15">C139</f>
        <v>837</v>
      </c>
      <c r="N21" s="134">
        <f t="shared" si="15"/>
        <v>534</v>
      </c>
      <c r="O21" s="134">
        <f t="shared" si="15"/>
        <v>339</v>
      </c>
      <c r="P21" s="134">
        <f t="shared" si="15"/>
        <v>263</v>
      </c>
      <c r="Q21" s="134">
        <f t="shared" si="15"/>
        <v>151</v>
      </c>
      <c r="R21" s="134">
        <f t="shared" si="15"/>
        <v>177</v>
      </c>
      <c r="S21" s="134">
        <f t="shared" si="15"/>
        <v>330</v>
      </c>
    </row>
    <row r="22" spans="1:20" ht="30" x14ac:dyDescent="0.25">
      <c r="A22" s="66" t="s">
        <v>193</v>
      </c>
      <c r="B22" s="66" t="s">
        <v>216</v>
      </c>
      <c r="C22" s="69">
        <f>C11+C20</f>
        <v>209</v>
      </c>
      <c r="D22" s="69">
        <f>D11+D20</f>
        <v>280</v>
      </c>
      <c r="E22" s="69">
        <f>E11+E20</f>
        <v>194</v>
      </c>
      <c r="F22" s="69">
        <f>F11+F20</f>
        <v>160</v>
      </c>
      <c r="G22" s="69">
        <v>569</v>
      </c>
      <c r="H22" s="69">
        <f>H11+H20</f>
        <v>579</v>
      </c>
      <c r="I22" s="69">
        <f>I11+I20</f>
        <v>479</v>
      </c>
      <c r="K22" s="4" t="s">
        <v>238</v>
      </c>
      <c r="L22" s="23" t="s">
        <v>253</v>
      </c>
      <c r="M22" s="24">
        <f t="shared" ref="M22:S22" si="16">C131</f>
        <v>0</v>
      </c>
      <c r="N22" s="24">
        <f t="shared" si="16"/>
        <v>0</v>
      </c>
      <c r="O22" s="24">
        <f t="shared" si="16"/>
        <v>3</v>
      </c>
      <c r="P22" s="24">
        <f t="shared" si="16"/>
        <v>3</v>
      </c>
      <c r="Q22" s="24">
        <f t="shared" si="16"/>
        <v>5</v>
      </c>
      <c r="R22" s="24">
        <f t="shared" si="16"/>
        <v>3</v>
      </c>
      <c r="S22" s="24">
        <f t="shared" si="16"/>
        <v>3</v>
      </c>
    </row>
    <row r="23" spans="1:20" x14ac:dyDescent="0.25">
      <c r="A23" s="20" t="s">
        <v>194</v>
      </c>
      <c r="B23" s="20" t="s">
        <v>217</v>
      </c>
      <c r="C23" s="21">
        <v>-16</v>
      </c>
      <c r="D23" s="21">
        <v>-8</v>
      </c>
      <c r="E23" s="21">
        <v>-10</v>
      </c>
      <c r="F23" s="21">
        <v>-10</v>
      </c>
      <c r="G23" s="21">
        <v>-9</v>
      </c>
      <c r="H23" s="57">
        <v>-11</v>
      </c>
      <c r="I23" s="57">
        <v>-15</v>
      </c>
      <c r="K23" s="123" t="s">
        <v>290</v>
      </c>
      <c r="L23" s="249" t="s">
        <v>291</v>
      </c>
      <c r="M23" s="250">
        <f t="shared" ref="M23:S23" si="17">M11/C116</f>
        <v>4.0599999999999996</v>
      </c>
      <c r="N23" s="250">
        <f t="shared" si="17"/>
        <v>5.7</v>
      </c>
      <c r="O23" s="250">
        <f t="shared" si="17"/>
        <v>4.08</v>
      </c>
      <c r="P23" s="250">
        <f t="shared" si="17"/>
        <v>2.4492753623188408</v>
      </c>
      <c r="Q23" s="250">
        <f t="shared" si="17"/>
        <v>7.7826086956521738</v>
      </c>
      <c r="R23" s="250">
        <f t="shared" si="17"/>
        <v>7.8985507246376816</v>
      </c>
      <c r="S23" s="250">
        <f t="shared" si="17"/>
        <v>6.2608695652173916</v>
      </c>
    </row>
    <row r="24" spans="1:20" x14ac:dyDescent="0.25">
      <c r="A24" s="79" t="s">
        <v>195</v>
      </c>
      <c r="B24" s="79" t="s">
        <v>218</v>
      </c>
      <c r="C24" s="80">
        <v>32</v>
      </c>
      <c r="D24" s="80">
        <v>44</v>
      </c>
      <c r="E24" s="80">
        <v>43</v>
      </c>
      <c r="F24" s="80">
        <v>38</v>
      </c>
      <c r="G24" s="80">
        <v>37</v>
      </c>
      <c r="H24" s="112">
        <v>38</v>
      </c>
      <c r="I24" s="112">
        <v>17</v>
      </c>
      <c r="K24" s="123" t="s">
        <v>239</v>
      </c>
      <c r="L24" s="249" t="s">
        <v>255</v>
      </c>
      <c r="M24" s="126">
        <f t="shared" ref="M24:S24" si="18">M11/M20</f>
        <v>0.39264990328820115</v>
      </c>
      <c r="N24" s="126">
        <f t="shared" si="18"/>
        <v>0.37898936170212766</v>
      </c>
      <c r="O24" s="126">
        <f t="shared" si="18"/>
        <v>0.21564482029598309</v>
      </c>
      <c r="P24" s="126">
        <f t="shared" si="18"/>
        <v>0.16064638783269963</v>
      </c>
      <c r="Q24" s="126">
        <f t="shared" si="18"/>
        <v>0.36064472800537273</v>
      </c>
      <c r="R24" s="126">
        <f t="shared" si="18"/>
        <v>0.26585365853658538</v>
      </c>
      <c r="S24" s="126">
        <f t="shared" si="18"/>
        <v>0.18980667838312829</v>
      </c>
    </row>
    <row r="25" spans="1:20" ht="30" x14ac:dyDescent="0.25">
      <c r="A25" s="66" t="s">
        <v>197</v>
      </c>
      <c r="B25" s="66" t="s">
        <v>219</v>
      </c>
      <c r="C25" s="68">
        <f t="shared" ref="C25:D25" si="19">SUM(C23:C24)</f>
        <v>16</v>
      </c>
      <c r="D25" s="68">
        <f t="shared" si="19"/>
        <v>36</v>
      </c>
      <c r="E25" s="68">
        <f>SUM(E23:E24)</f>
        <v>33</v>
      </c>
      <c r="F25" s="68">
        <f>SUM(F23:F24)</f>
        <v>28</v>
      </c>
      <c r="G25" s="68">
        <f>SUM(G23:G24)</f>
        <v>28</v>
      </c>
      <c r="H25" s="68">
        <f>SUM(H23:H24)</f>
        <v>27</v>
      </c>
      <c r="I25" s="68">
        <f>SUM(I23:I24)</f>
        <v>2</v>
      </c>
      <c r="K25" s="123" t="s">
        <v>240</v>
      </c>
      <c r="L25" s="249" t="s">
        <v>256</v>
      </c>
      <c r="M25" s="126">
        <f t="shared" ref="M25:S25" si="20">M11/M19</f>
        <v>0.14992614475627769</v>
      </c>
      <c r="N25" s="126">
        <f t="shared" si="20"/>
        <v>0.22161741835147744</v>
      </c>
      <c r="O25" s="126">
        <f t="shared" si="20"/>
        <v>0.15875486381322956</v>
      </c>
      <c r="P25" s="126">
        <f t="shared" si="20"/>
        <v>0.1285171102661597</v>
      </c>
      <c r="Q25" s="126">
        <f t="shared" si="20"/>
        <v>0.32743902439024392</v>
      </c>
      <c r="R25" s="126">
        <f t="shared" si="20"/>
        <v>0.24472384373596767</v>
      </c>
      <c r="S25" s="126">
        <f t="shared" si="20"/>
        <v>0.16577129700690713</v>
      </c>
    </row>
    <row r="26" spans="1:20" ht="30" x14ac:dyDescent="0.25">
      <c r="A26" s="20" t="s">
        <v>198</v>
      </c>
      <c r="B26" s="20" t="s">
        <v>220</v>
      </c>
      <c r="C26" s="20"/>
      <c r="D26" s="20"/>
      <c r="K26" s="123" t="s">
        <v>241</v>
      </c>
      <c r="L26" s="249" t="s">
        <v>273</v>
      </c>
      <c r="M26" s="251">
        <f>M22/M20</f>
        <v>0</v>
      </c>
      <c r="N26" s="251">
        <f>N22/N20</f>
        <v>0</v>
      </c>
      <c r="O26" s="251">
        <f>O22/O20</f>
        <v>3.1712473572938688E-3</v>
      </c>
      <c r="P26" s="251">
        <f t="shared" ref="P26:S26" si="21">P22/P20</f>
        <v>2.8517110266159697E-3</v>
      </c>
      <c r="Q26" s="251">
        <f t="shared" si="21"/>
        <v>3.3579583613163196E-3</v>
      </c>
      <c r="R26" s="251">
        <f t="shared" si="21"/>
        <v>1.4634146341463415E-3</v>
      </c>
      <c r="S26" s="251">
        <f t="shared" si="21"/>
        <v>1.3181019332161687E-3</v>
      </c>
    </row>
    <row r="27" spans="1:20" s="11" customFormat="1" ht="30" x14ac:dyDescent="0.25">
      <c r="A27" s="66" t="s">
        <v>199</v>
      </c>
      <c r="B27" s="66" t="s">
        <v>221</v>
      </c>
      <c r="C27" s="69">
        <f t="shared" ref="C27:I27" si="22">C22+C25</f>
        <v>225</v>
      </c>
      <c r="D27" s="69">
        <f t="shared" si="22"/>
        <v>316</v>
      </c>
      <c r="E27" s="69">
        <f t="shared" si="22"/>
        <v>227</v>
      </c>
      <c r="F27" s="69">
        <f t="shared" si="22"/>
        <v>188</v>
      </c>
      <c r="G27" s="69">
        <f t="shared" si="22"/>
        <v>597</v>
      </c>
      <c r="H27" s="69">
        <f t="shared" si="22"/>
        <v>606</v>
      </c>
      <c r="I27" s="69">
        <f t="shared" si="22"/>
        <v>481</v>
      </c>
      <c r="K27" s="6"/>
      <c r="L27" s="6"/>
      <c r="M27" s="6"/>
      <c r="N27" s="6"/>
      <c r="O27" s="6"/>
      <c r="P27" s="6"/>
      <c r="Q27" s="6"/>
      <c r="R27" s="6"/>
      <c r="S27" s="6"/>
      <c r="T27" s="25"/>
    </row>
    <row r="28" spans="1:20" s="26" customFormat="1" ht="45" x14ac:dyDescent="0.25">
      <c r="A28" s="79" t="s">
        <v>200</v>
      </c>
      <c r="B28" s="79" t="s">
        <v>226</v>
      </c>
      <c r="C28" s="80">
        <v>-22</v>
      </c>
      <c r="D28" s="80">
        <v>-31</v>
      </c>
      <c r="E28" s="80">
        <v>-23</v>
      </c>
      <c r="F28" s="80">
        <v>-19</v>
      </c>
      <c r="G28" s="80">
        <v>-60</v>
      </c>
      <c r="H28" s="80">
        <v>-61</v>
      </c>
      <c r="I28" s="80">
        <v>-49</v>
      </c>
      <c r="K28" s="6"/>
      <c r="L28" s="6"/>
      <c r="M28" s="6"/>
      <c r="N28" s="6"/>
      <c r="O28" s="6"/>
      <c r="P28" s="6"/>
      <c r="Q28" s="6"/>
      <c r="R28" s="6"/>
      <c r="S28" s="6"/>
      <c r="T28" s="27"/>
    </row>
    <row r="29" spans="1:20" ht="30" x14ac:dyDescent="0.25">
      <c r="A29" s="66" t="s">
        <v>201</v>
      </c>
      <c r="B29" s="66" t="s">
        <v>222</v>
      </c>
      <c r="C29" s="69">
        <f t="shared" ref="C29:I29" si="23">C27+C28</f>
        <v>203</v>
      </c>
      <c r="D29" s="69">
        <f t="shared" si="23"/>
        <v>285</v>
      </c>
      <c r="E29" s="69">
        <f t="shared" si="23"/>
        <v>204</v>
      </c>
      <c r="F29" s="69">
        <f t="shared" si="23"/>
        <v>169</v>
      </c>
      <c r="G29" s="69">
        <f t="shared" si="23"/>
        <v>537</v>
      </c>
      <c r="H29" s="69">
        <f t="shared" si="23"/>
        <v>545</v>
      </c>
      <c r="I29" s="69">
        <f t="shared" si="23"/>
        <v>432</v>
      </c>
    </row>
    <row r="30" spans="1:20" x14ac:dyDescent="0.25">
      <c r="A30" s="20"/>
      <c r="B30" s="28"/>
      <c r="C30" s="6"/>
      <c r="D30" s="6"/>
    </row>
    <row r="31" spans="1:20" x14ac:dyDescent="0.25">
      <c r="A31" s="66" t="s">
        <v>205</v>
      </c>
      <c r="B31" s="66" t="s">
        <v>223</v>
      </c>
      <c r="C31" s="69">
        <f t="shared" ref="C31:D31" si="24">C29</f>
        <v>203</v>
      </c>
      <c r="D31" s="69">
        <f t="shared" si="24"/>
        <v>285</v>
      </c>
      <c r="E31" s="69">
        <f>E29</f>
        <v>204</v>
      </c>
      <c r="F31" s="69">
        <f>F29</f>
        <v>169</v>
      </c>
      <c r="G31" s="69">
        <f>G29</f>
        <v>537</v>
      </c>
      <c r="H31" s="69">
        <f>H29</f>
        <v>545</v>
      </c>
      <c r="I31" s="69">
        <f>I29</f>
        <v>432</v>
      </c>
    </row>
    <row r="32" spans="1:20" x14ac:dyDescent="0.25">
      <c r="A32" s="149"/>
      <c r="B32" s="149"/>
      <c r="C32" s="149"/>
      <c r="D32" s="149"/>
      <c r="E32" s="78"/>
      <c r="F32" s="78"/>
      <c r="G32" s="78"/>
      <c r="H32" s="78"/>
      <c r="I32" s="78"/>
      <c r="K32" s="26"/>
      <c r="L32" s="26"/>
      <c r="M32" s="26"/>
      <c r="N32" s="26"/>
      <c r="O32" s="26"/>
      <c r="P32" s="26"/>
      <c r="Q32" s="26"/>
      <c r="R32" s="26"/>
      <c r="S32" s="26"/>
    </row>
    <row r="33" spans="1:20" x14ac:dyDescent="0.25">
      <c r="A33" s="66" t="s">
        <v>206</v>
      </c>
      <c r="B33" s="66" t="s">
        <v>224</v>
      </c>
      <c r="C33" s="72">
        <f>C31/C116</f>
        <v>4.0599999999999996</v>
      </c>
      <c r="D33" s="72">
        <f t="shared" ref="D33:I33" si="25">D31/D116</f>
        <v>5.7</v>
      </c>
      <c r="E33" s="72">
        <f t="shared" si="25"/>
        <v>4.08</v>
      </c>
      <c r="F33" s="72">
        <f t="shared" si="25"/>
        <v>2.4492753623188408</v>
      </c>
      <c r="G33" s="72">
        <f t="shared" si="25"/>
        <v>7.7826086956521738</v>
      </c>
      <c r="H33" s="72">
        <f t="shared" si="25"/>
        <v>7.8985507246376816</v>
      </c>
      <c r="I33" s="72">
        <f t="shared" si="25"/>
        <v>6.2608695652173916</v>
      </c>
    </row>
    <row r="34" spans="1:20" s="26" customFormat="1" x14ac:dyDescent="0.25">
      <c r="A34" s="8"/>
      <c r="B34" s="8"/>
      <c r="C34" s="8"/>
      <c r="D34" s="8"/>
      <c r="E34" s="6"/>
      <c r="F34" s="6"/>
      <c r="G34" s="6"/>
      <c r="H34" s="6"/>
      <c r="I34" s="6"/>
      <c r="K34" s="6"/>
      <c r="L34" s="6"/>
      <c r="M34" s="6"/>
      <c r="N34" s="6"/>
      <c r="O34" s="6"/>
      <c r="P34" s="6"/>
      <c r="Q34" s="6"/>
      <c r="R34" s="6"/>
      <c r="S34" s="6"/>
      <c r="T34" s="27"/>
    </row>
    <row r="35" spans="1:20" x14ac:dyDescent="0.25">
      <c r="K35" s="29"/>
      <c r="L35" s="29"/>
      <c r="M35" s="29"/>
      <c r="N35" s="29"/>
      <c r="O35" s="29"/>
      <c r="P35" s="29"/>
      <c r="Q35" s="29"/>
      <c r="R35" s="29"/>
      <c r="S35" s="29"/>
    </row>
    <row r="37" spans="1:20" s="29" customFormat="1" x14ac:dyDescent="0.25">
      <c r="A37" s="8"/>
      <c r="B37" s="8"/>
      <c r="C37" s="8"/>
      <c r="D37" s="8"/>
      <c r="E37" s="6"/>
      <c r="F37" s="6"/>
      <c r="G37" s="6"/>
      <c r="H37" s="6"/>
      <c r="I37" s="6"/>
      <c r="K37" s="6"/>
      <c r="L37" s="6"/>
      <c r="M37" s="6"/>
      <c r="N37" s="6"/>
      <c r="O37" s="6"/>
      <c r="P37" s="6"/>
      <c r="Q37" s="6"/>
      <c r="R37" s="6"/>
      <c r="S37" s="6"/>
      <c r="T37" s="30"/>
    </row>
    <row r="38" spans="1:20" ht="16.5" x14ac:dyDescent="0.35">
      <c r="A38" s="308" t="s">
        <v>274</v>
      </c>
      <c r="B38" s="309"/>
      <c r="C38" s="309"/>
    </row>
    <row r="40" spans="1:20" x14ac:dyDescent="0.25">
      <c r="A40" s="74"/>
      <c r="B40" s="74"/>
      <c r="C40" s="64">
        <v>2010</v>
      </c>
      <c r="D40" s="64">
        <v>2011</v>
      </c>
      <c r="E40" s="64">
        <v>2012</v>
      </c>
      <c r="F40" s="64">
        <v>2013</v>
      </c>
      <c r="G40" s="64">
        <v>2014</v>
      </c>
      <c r="H40" s="64">
        <v>2015</v>
      </c>
      <c r="I40" s="64">
        <v>2016</v>
      </c>
    </row>
    <row r="41" spans="1:20" x14ac:dyDescent="0.25">
      <c r="A41" s="75"/>
      <c r="B41" s="75"/>
      <c r="C41" s="65" t="s">
        <v>3</v>
      </c>
      <c r="D41" s="65" t="s">
        <v>3</v>
      </c>
      <c r="E41" s="65" t="s">
        <v>3</v>
      </c>
      <c r="F41" s="65" t="s">
        <v>3</v>
      </c>
      <c r="G41" s="65" t="s">
        <v>3</v>
      </c>
      <c r="H41" s="65" t="s">
        <v>3</v>
      </c>
      <c r="I41" s="65" t="s">
        <v>3</v>
      </c>
    </row>
    <row r="42" spans="1:20" x14ac:dyDescent="0.25">
      <c r="A42" s="110" t="s">
        <v>11</v>
      </c>
      <c r="B42" s="32" t="s">
        <v>43</v>
      </c>
      <c r="C42" s="32"/>
      <c r="D42" s="32"/>
      <c r="E42" s="138"/>
      <c r="H42" s="138"/>
      <c r="I42" s="138"/>
    </row>
    <row r="43" spans="1:20" x14ac:dyDescent="0.25">
      <c r="A43" s="81" t="s">
        <v>12</v>
      </c>
      <c r="B43" s="81" t="s">
        <v>44</v>
      </c>
      <c r="C43" s="80">
        <v>1924</v>
      </c>
      <c r="D43" s="80">
        <v>1254</v>
      </c>
      <c r="E43" s="80">
        <v>1608</v>
      </c>
      <c r="F43" s="80">
        <v>1792</v>
      </c>
      <c r="G43" s="80">
        <v>2204</v>
      </c>
      <c r="H43" s="80">
        <v>2212</v>
      </c>
      <c r="I43" s="80">
        <v>3252</v>
      </c>
    </row>
    <row r="44" spans="1:20" x14ac:dyDescent="0.25">
      <c r="A44" s="33" t="s">
        <v>13</v>
      </c>
      <c r="B44" s="33" t="s">
        <v>45</v>
      </c>
      <c r="C44" s="21">
        <v>-389</v>
      </c>
      <c r="D44" s="21">
        <v>-526</v>
      </c>
      <c r="E44" s="21">
        <v>-529</v>
      </c>
      <c r="F44" s="21">
        <v>-394</v>
      </c>
      <c r="G44" s="21">
        <v>-618</v>
      </c>
      <c r="H44" s="21">
        <v>-631</v>
      </c>
      <c r="I44" s="21">
        <v>-1292</v>
      </c>
    </row>
    <row r="45" spans="1:20" ht="30" x14ac:dyDescent="0.25">
      <c r="A45" s="81" t="s">
        <v>14</v>
      </c>
      <c r="B45" s="81" t="s">
        <v>46</v>
      </c>
      <c r="C45" s="80">
        <v>-812</v>
      </c>
      <c r="D45" s="80">
        <v>-861</v>
      </c>
      <c r="E45" s="80">
        <v>-966</v>
      </c>
      <c r="F45" s="80">
        <v>-1168</v>
      </c>
      <c r="G45" s="80">
        <v>-1322</v>
      </c>
      <c r="H45" s="80">
        <v>-1400</v>
      </c>
      <c r="I45" s="80">
        <v>-1219</v>
      </c>
    </row>
    <row r="46" spans="1:20" x14ac:dyDescent="0.25">
      <c r="A46" s="33" t="s">
        <v>76</v>
      </c>
      <c r="B46" s="33" t="s">
        <v>77</v>
      </c>
      <c r="C46" s="21">
        <v>-2</v>
      </c>
      <c r="D46" s="21">
        <v>-26</v>
      </c>
      <c r="E46" s="21">
        <v>-32</v>
      </c>
      <c r="F46" s="21">
        <v>-1</v>
      </c>
      <c r="G46" s="21">
        <v>-45</v>
      </c>
      <c r="H46" s="21">
        <v>-45</v>
      </c>
      <c r="I46" s="21">
        <v>-50</v>
      </c>
    </row>
    <row r="47" spans="1:20" ht="45" x14ac:dyDescent="0.25">
      <c r="A47" s="81" t="s">
        <v>312</v>
      </c>
      <c r="B47" s="81"/>
      <c r="C47" s="80"/>
      <c r="D47" s="80"/>
      <c r="E47" s="80"/>
      <c r="F47" s="80"/>
      <c r="G47" s="80"/>
      <c r="H47" s="80"/>
      <c r="I47" s="80">
        <v>-55</v>
      </c>
    </row>
    <row r="48" spans="1:20" ht="30" x14ac:dyDescent="0.25">
      <c r="A48" s="33" t="s">
        <v>18</v>
      </c>
      <c r="B48" s="33" t="s">
        <v>50</v>
      </c>
      <c r="C48" s="21">
        <v>93</v>
      </c>
      <c r="D48" s="21">
        <v>-38</v>
      </c>
      <c r="E48" s="21">
        <v>-98</v>
      </c>
      <c r="F48" s="21">
        <v>-109</v>
      </c>
      <c r="G48" s="21">
        <v>-61</v>
      </c>
      <c r="H48" s="21">
        <v>-6</v>
      </c>
      <c r="I48" s="21">
        <v>-5</v>
      </c>
    </row>
    <row r="49" spans="1:9" ht="30" x14ac:dyDescent="0.25">
      <c r="A49" s="71" t="s">
        <v>19</v>
      </c>
      <c r="B49" s="71" t="s">
        <v>51</v>
      </c>
      <c r="C49" s="68">
        <f t="shared" ref="C49:D49" si="26">SUM(C43:C48)</f>
        <v>814</v>
      </c>
      <c r="D49" s="68">
        <f t="shared" si="26"/>
        <v>-197</v>
      </c>
      <c r="E49" s="68">
        <f>SUM(E43:E48)</f>
        <v>-17</v>
      </c>
      <c r="F49" s="68">
        <f>SUM(F43:F48)</f>
        <v>120</v>
      </c>
      <c r="G49" s="68">
        <f>SUM(G43:G48)</f>
        <v>158</v>
      </c>
      <c r="H49" s="68">
        <f>SUM(H43:H48)</f>
        <v>130</v>
      </c>
      <c r="I49" s="68">
        <f>SUM(I43:I48)</f>
        <v>631</v>
      </c>
    </row>
    <row r="50" spans="1:9" x14ac:dyDescent="0.25">
      <c r="A50" s="33"/>
      <c r="B50" s="35"/>
      <c r="C50" s="138"/>
      <c r="D50" s="138"/>
      <c r="E50" s="138"/>
      <c r="F50" s="21"/>
      <c r="G50" s="21"/>
      <c r="H50" s="138"/>
      <c r="I50" s="138"/>
    </row>
    <row r="51" spans="1:9" x14ac:dyDescent="0.25">
      <c r="A51" s="155" t="s">
        <v>20</v>
      </c>
      <c r="B51" s="91" t="s">
        <v>52</v>
      </c>
      <c r="C51" s="151"/>
      <c r="D51" s="151"/>
      <c r="E51" s="151"/>
      <c r="F51" s="80"/>
      <c r="G51" s="80"/>
      <c r="H51" s="151"/>
      <c r="I51" s="151"/>
    </row>
    <row r="52" spans="1:9" ht="30" x14ac:dyDescent="0.25">
      <c r="A52" s="33" t="s">
        <v>21</v>
      </c>
      <c r="B52" s="33" t="s">
        <v>53</v>
      </c>
      <c r="C52" s="21">
        <v>-17</v>
      </c>
      <c r="D52" s="21">
        <v>-6</v>
      </c>
      <c r="E52" s="21">
        <v>-17</v>
      </c>
      <c r="F52" s="21">
        <v>-12</v>
      </c>
      <c r="G52" s="21">
        <v>-19</v>
      </c>
      <c r="H52" s="21">
        <v>-23</v>
      </c>
      <c r="I52" s="21">
        <v>-35</v>
      </c>
    </row>
    <row r="53" spans="1:9" x14ac:dyDescent="0.25">
      <c r="A53" s="81" t="s">
        <v>342</v>
      </c>
      <c r="B53" s="81" t="s">
        <v>56</v>
      </c>
      <c r="C53" s="80"/>
      <c r="D53" s="80"/>
      <c r="E53" s="80"/>
      <c r="F53" s="80"/>
      <c r="G53" s="80"/>
      <c r="H53" s="80"/>
      <c r="I53" s="80">
        <v>-282</v>
      </c>
    </row>
    <row r="54" spans="1:9" ht="30" x14ac:dyDescent="0.25">
      <c r="A54" s="33" t="s">
        <v>313</v>
      </c>
      <c r="B54" s="33"/>
      <c r="C54" s="21"/>
      <c r="D54" s="21"/>
      <c r="E54" s="21"/>
      <c r="F54" s="21"/>
      <c r="G54" s="21"/>
      <c r="H54" s="21">
        <v>-9</v>
      </c>
      <c r="I54" s="21"/>
    </row>
    <row r="55" spans="1:9" x14ac:dyDescent="0.25">
      <c r="A55" s="81" t="s">
        <v>26</v>
      </c>
      <c r="B55" s="81" t="s">
        <v>58</v>
      </c>
      <c r="C55" s="80">
        <v>-534</v>
      </c>
      <c r="D55" s="80"/>
      <c r="E55" s="80">
        <v>23</v>
      </c>
      <c r="F55" s="80"/>
      <c r="G55" s="80"/>
      <c r="H55" s="80">
        <v>135</v>
      </c>
      <c r="I55" s="80"/>
    </row>
    <row r="56" spans="1:9" x14ac:dyDescent="0.25">
      <c r="A56" s="33" t="s">
        <v>27</v>
      </c>
      <c r="B56" s="33" t="s">
        <v>59</v>
      </c>
      <c r="C56" s="21"/>
      <c r="D56" s="21"/>
      <c r="E56" s="21"/>
      <c r="F56" s="21"/>
      <c r="G56" s="21"/>
      <c r="H56" s="21"/>
      <c r="I56" s="21"/>
    </row>
    <row r="57" spans="1:9" ht="30" x14ac:dyDescent="0.25">
      <c r="A57" s="81" t="s">
        <v>28</v>
      </c>
      <c r="B57" s="81" t="s">
        <v>60</v>
      </c>
      <c r="C57" s="80"/>
      <c r="D57" s="80"/>
      <c r="E57" s="80"/>
      <c r="F57" s="80"/>
      <c r="G57" s="80"/>
      <c r="H57" s="80"/>
      <c r="I57" s="80"/>
    </row>
    <row r="58" spans="1:9" x14ac:dyDescent="0.25">
      <c r="A58" s="33" t="s">
        <v>30</v>
      </c>
      <c r="B58" s="33" t="s">
        <v>62</v>
      </c>
      <c r="C58" s="21">
        <v>10</v>
      </c>
      <c r="D58" s="21">
        <v>34</v>
      </c>
      <c r="E58" s="21">
        <v>35</v>
      </c>
      <c r="F58" s="21">
        <v>20</v>
      </c>
      <c r="G58" s="21"/>
      <c r="H58" s="21"/>
      <c r="I58" s="21"/>
    </row>
    <row r="59" spans="1:9" ht="30" x14ac:dyDescent="0.25">
      <c r="A59" s="81" t="s">
        <v>31</v>
      </c>
      <c r="B59" s="81" t="s">
        <v>63</v>
      </c>
      <c r="C59" s="80"/>
      <c r="D59" s="80"/>
      <c r="E59" s="80"/>
      <c r="F59" s="80"/>
      <c r="G59" s="80"/>
      <c r="H59" s="80"/>
      <c r="I59" s="80"/>
    </row>
    <row r="60" spans="1:9" ht="30" x14ac:dyDescent="0.25">
      <c r="A60" s="71" t="s">
        <v>33</v>
      </c>
      <c r="B60" s="71" t="s">
        <v>65</v>
      </c>
      <c r="C60" s="68">
        <f t="shared" ref="C60:D60" si="27">SUM(C52:C59)</f>
        <v>-541</v>
      </c>
      <c r="D60" s="68">
        <f t="shared" si="27"/>
        <v>28</v>
      </c>
      <c r="E60" s="68">
        <f>SUM(E52:E59)</f>
        <v>41</v>
      </c>
      <c r="F60" s="68">
        <f>SUM(F52:F59)</f>
        <v>8</v>
      </c>
      <c r="G60" s="68">
        <f>SUM(G52:G59)</f>
        <v>-19</v>
      </c>
      <c r="H60" s="68">
        <f>SUM(H52:H59)</f>
        <v>103</v>
      </c>
      <c r="I60" s="68">
        <f>SUM(I52:I59)</f>
        <v>-317</v>
      </c>
    </row>
    <row r="61" spans="1:9" x14ac:dyDescent="0.25">
      <c r="A61" s="33"/>
      <c r="B61" s="36"/>
      <c r="C61" s="138"/>
      <c r="D61" s="138"/>
      <c r="E61" s="138"/>
      <c r="F61" s="21"/>
      <c r="G61" s="21"/>
      <c r="H61" s="138"/>
      <c r="I61" s="138"/>
    </row>
    <row r="62" spans="1:9" hidden="1" x14ac:dyDescent="0.25">
      <c r="A62" s="32" t="s">
        <v>34</v>
      </c>
      <c r="B62" s="32" t="s">
        <v>66</v>
      </c>
      <c r="C62" s="138"/>
      <c r="D62" s="138"/>
      <c r="E62" s="138"/>
      <c r="F62" s="21"/>
      <c r="G62" s="21"/>
      <c r="H62" s="138"/>
      <c r="I62" s="138"/>
    </row>
    <row r="63" spans="1:9" hidden="1" x14ac:dyDescent="0.25">
      <c r="A63" s="33" t="s">
        <v>304</v>
      </c>
      <c r="B63" s="33" t="s">
        <v>305</v>
      </c>
      <c r="C63" s="138"/>
      <c r="D63" s="138"/>
      <c r="E63" s="138"/>
      <c r="F63" s="21"/>
      <c r="G63" s="21">
        <v>-120</v>
      </c>
      <c r="H63" s="138"/>
      <c r="I63" s="138"/>
    </row>
    <row r="64" spans="1:9" ht="30" x14ac:dyDescent="0.25">
      <c r="A64" s="81" t="s">
        <v>258</v>
      </c>
      <c r="B64" s="81" t="s">
        <v>259</v>
      </c>
      <c r="C64" s="151"/>
      <c r="D64" s="151"/>
      <c r="E64" s="151"/>
      <c r="F64" s="80"/>
      <c r="G64" s="80">
        <v>115</v>
      </c>
      <c r="H64" s="151"/>
      <c r="I64" s="151">
        <v>1</v>
      </c>
    </row>
    <row r="65" spans="1:9" hidden="1" x14ac:dyDescent="0.25">
      <c r="A65" s="33" t="s">
        <v>27</v>
      </c>
      <c r="B65" s="33" t="s">
        <v>59</v>
      </c>
      <c r="C65" s="21"/>
      <c r="D65" s="21"/>
      <c r="E65" s="21"/>
      <c r="F65" s="21"/>
      <c r="G65" s="21"/>
      <c r="H65" s="21"/>
      <c r="I65" s="21"/>
    </row>
    <row r="66" spans="1:9" x14ac:dyDescent="0.25">
      <c r="A66" s="33" t="s">
        <v>29</v>
      </c>
      <c r="B66" s="33" t="s">
        <v>61</v>
      </c>
      <c r="C66" s="21"/>
      <c r="D66" s="21"/>
      <c r="E66" s="21"/>
      <c r="F66" s="21"/>
      <c r="G66" s="21"/>
      <c r="H66" s="21"/>
      <c r="I66" s="21"/>
    </row>
    <row r="67" spans="1:9" x14ac:dyDescent="0.25">
      <c r="A67" s="81" t="s">
        <v>35</v>
      </c>
      <c r="B67" s="81" t="s">
        <v>67</v>
      </c>
      <c r="C67" s="80">
        <v>-1</v>
      </c>
      <c r="D67" s="80"/>
      <c r="E67" s="80"/>
      <c r="F67" s="80">
        <v>-1</v>
      </c>
      <c r="G67" s="80">
        <v>-1</v>
      </c>
      <c r="H67" s="80"/>
      <c r="I67" s="80"/>
    </row>
    <row r="68" spans="1:9" ht="45" x14ac:dyDescent="0.25">
      <c r="A68" s="33" t="s">
        <v>36</v>
      </c>
      <c r="B68" s="33" t="s">
        <v>68</v>
      </c>
      <c r="C68" s="21"/>
      <c r="D68" s="21"/>
      <c r="E68" s="21"/>
      <c r="F68" s="21">
        <v>19</v>
      </c>
      <c r="G68" s="21"/>
      <c r="H68" s="21"/>
      <c r="I68" s="21"/>
    </row>
    <row r="69" spans="1:9" x14ac:dyDescent="0.25">
      <c r="A69" s="81" t="s">
        <v>37</v>
      </c>
      <c r="B69" s="81" t="s">
        <v>69</v>
      </c>
      <c r="C69" s="80"/>
      <c r="D69" s="80"/>
      <c r="E69" s="80"/>
      <c r="F69" s="80"/>
      <c r="G69" s="80"/>
      <c r="H69" s="80"/>
      <c r="I69" s="80"/>
    </row>
    <row r="70" spans="1:9" x14ac:dyDescent="0.25">
      <c r="A70" s="33" t="s">
        <v>30</v>
      </c>
      <c r="B70" s="33" t="s">
        <v>62</v>
      </c>
      <c r="C70" s="21"/>
      <c r="D70" s="21"/>
      <c r="E70" s="21"/>
      <c r="F70" s="21"/>
      <c r="G70" s="21">
        <v>5</v>
      </c>
      <c r="H70" s="21">
        <v>7</v>
      </c>
      <c r="I70" s="21"/>
    </row>
    <row r="71" spans="1:9" ht="45" hidden="1" x14ac:dyDescent="0.25">
      <c r="A71" s="33" t="s">
        <v>265</v>
      </c>
      <c r="B71" s="33"/>
      <c r="C71" s="21"/>
      <c r="D71" s="21"/>
      <c r="E71" s="21"/>
      <c r="F71" s="21"/>
      <c r="G71" s="21"/>
      <c r="H71" s="21"/>
      <c r="I71" s="21">
        <v>3</v>
      </c>
    </row>
    <row r="72" spans="1:9" hidden="1" x14ac:dyDescent="0.25">
      <c r="A72" s="33" t="s">
        <v>80</v>
      </c>
      <c r="B72" s="33" t="s">
        <v>81</v>
      </c>
      <c r="C72" s="21"/>
      <c r="D72" s="21">
        <v>-50</v>
      </c>
      <c r="E72" s="21"/>
      <c r="F72" s="21">
        <v>-80</v>
      </c>
      <c r="G72" s="21">
        <v>-100</v>
      </c>
      <c r="H72" s="21"/>
      <c r="I72" s="21"/>
    </row>
    <row r="73" spans="1:9" x14ac:dyDescent="0.25">
      <c r="A73" s="81" t="s">
        <v>32</v>
      </c>
      <c r="B73" s="33" t="s">
        <v>64</v>
      </c>
      <c r="C73" s="80"/>
      <c r="D73" s="80"/>
      <c r="E73" s="80"/>
      <c r="F73" s="80"/>
      <c r="G73" s="80"/>
      <c r="H73" s="80"/>
      <c r="I73" s="80">
        <v>-9</v>
      </c>
    </row>
    <row r="74" spans="1:9" ht="30" x14ac:dyDescent="0.25">
      <c r="A74" s="71" t="s">
        <v>38</v>
      </c>
      <c r="B74" s="71" t="s">
        <v>71</v>
      </c>
      <c r="C74" s="68">
        <f>SUM(C63:C73)</f>
        <v>-1</v>
      </c>
      <c r="D74" s="68">
        <f t="shared" ref="D74:I74" si="28">SUM(D63:D73)</f>
        <v>-50</v>
      </c>
      <c r="E74" s="68">
        <f t="shared" si="28"/>
        <v>0</v>
      </c>
      <c r="F74" s="68">
        <f t="shared" si="28"/>
        <v>-62</v>
      </c>
      <c r="G74" s="68">
        <f t="shared" si="28"/>
        <v>-101</v>
      </c>
      <c r="H74" s="68">
        <f t="shared" si="28"/>
        <v>7</v>
      </c>
      <c r="I74" s="68">
        <f t="shared" si="28"/>
        <v>-5</v>
      </c>
    </row>
    <row r="75" spans="1:9" hidden="1" x14ac:dyDescent="0.25">
      <c r="A75" s="87"/>
      <c r="B75" s="87"/>
      <c r="C75" s="275"/>
      <c r="D75" s="275"/>
      <c r="E75" s="275"/>
      <c r="F75" s="89"/>
      <c r="G75" s="89"/>
      <c r="H75" s="275"/>
      <c r="I75" s="275"/>
    </row>
    <row r="76" spans="1:9" ht="30" x14ac:dyDescent="0.25">
      <c r="A76" s="71" t="s">
        <v>39</v>
      </c>
      <c r="B76" s="71" t="s">
        <v>72</v>
      </c>
      <c r="C76" s="68">
        <f t="shared" ref="C76:I76" si="29">SUM(C49,C60,C74)</f>
        <v>272</v>
      </c>
      <c r="D76" s="68">
        <f t="shared" si="29"/>
        <v>-219</v>
      </c>
      <c r="E76" s="68">
        <f t="shared" si="29"/>
        <v>24</v>
      </c>
      <c r="F76" s="68">
        <f t="shared" si="29"/>
        <v>66</v>
      </c>
      <c r="G76" s="68">
        <f t="shared" si="29"/>
        <v>38</v>
      </c>
      <c r="H76" s="68">
        <f t="shared" si="29"/>
        <v>240</v>
      </c>
      <c r="I76" s="68">
        <f t="shared" si="29"/>
        <v>309</v>
      </c>
    </row>
    <row r="77" spans="1:9" ht="30" x14ac:dyDescent="0.25">
      <c r="A77" s="33" t="s">
        <v>40</v>
      </c>
      <c r="B77" s="33" t="s">
        <v>73</v>
      </c>
      <c r="C77" s="21">
        <v>106</v>
      </c>
      <c r="D77" s="21">
        <v>376</v>
      </c>
      <c r="E77" s="21">
        <v>157</v>
      </c>
      <c r="F77" s="21">
        <v>178</v>
      </c>
      <c r="G77" s="21">
        <v>240</v>
      </c>
      <c r="H77" s="21">
        <v>276.5401</v>
      </c>
      <c r="I77" s="21">
        <v>516.54009999999994</v>
      </c>
    </row>
    <row r="78" spans="1:9" ht="45" x14ac:dyDescent="0.25">
      <c r="A78" s="81" t="s">
        <v>306</v>
      </c>
      <c r="B78" s="81" t="s">
        <v>307</v>
      </c>
      <c r="C78" s="80">
        <v>-2</v>
      </c>
      <c r="D78" s="80"/>
      <c r="E78" s="80">
        <v>-3</v>
      </c>
      <c r="F78" s="80">
        <v>-4</v>
      </c>
      <c r="G78" s="80">
        <v>-1</v>
      </c>
      <c r="H78" s="80"/>
      <c r="I78" s="80"/>
    </row>
    <row r="79" spans="1:9" ht="30" x14ac:dyDescent="0.25">
      <c r="A79" s="71" t="s">
        <v>41</v>
      </c>
      <c r="B79" s="71" t="s">
        <v>74</v>
      </c>
      <c r="C79" s="68">
        <f t="shared" ref="C79:D79" si="30">SUM(C76:C78)</f>
        <v>376</v>
      </c>
      <c r="D79" s="68">
        <f t="shared" si="30"/>
        <v>157</v>
      </c>
      <c r="E79" s="68">
        <f>SUM(E76:E78)</f>
        <v>178</v>
      </c>
      <c r="F79" s="68">
        <f t="shared" ref="F79:G79" si="31">SUM(F76:F78)</f>
        <v>240</v>
      </c>
      <c r="G79" s="68">
        <f t="shared" si="31"/>
        <v>277</v>
      </c>
      <c r="H79" s="68">
        <f>H76+H77</f>
        <v>516.54009999999994</v>
      </c>
      <c r="I79" s="68">
        <f t="shared" ref="I79" si="32">I76+I77</f>
        <v>825.54009999999994</v>
      </c>
    </row>
    <row r="80" spans="1:9" x14ac:dyDescent="0.25">
      <c r="A80" s="33"/>
      <c r="B80" s="33"/>
      <c r="C80" s="21"/>
      <c r="D80" s="21"/>
      <c r="E80" s="21"/>
      <c r="F80" s="21"/>
      <c r="G80" s="21"/>
      <c r="H80" s="21"/>
      <c r="I80" s="21"/>
    </row>
    <row r="81" spans="1:9" ht="45" x14ac:dyDescent="0.25">
      <c r="A81" s="71" t="s">
        <v>42</v>
      </c>
      <c r="B81" s="71" t="s">
        <v>75</v>
      </c>
      <c r="C81" s="68">
        <f t="shared" ref="C81:D81" si="33">C79</f>
        <v>376</v>
      </c>
      <c r="D81" s="68">
        <f t="shared" si="33"/>
        <v>157</v>
      </c>
      <c r="E81" s="68">
        <f>E79</f>
        <v>178</v>
      </c>
      <c r="F81" s="68">
        <f t="shared" ref="F81:I81" si="34">F79</f>
        <v>240</v>
      </c>
      <c r="G81" s="68">
        <f t="shared" si="34"/>
        <v>277</v>
      </c>
      <c r="H81" s="68">
        <f t="shared" si="34"/>
        <v>516.54009999999994</v>
      </c>
      <c r="I81" s="68">
        <f t="shared" si="34"/>
        <v>825.54009999999994</v>
      </c>
    </row>
    <row r="85" spans="1:9" ht="16.5" x14ac:dyDescent="0.35">
      <c r="A85" s="308" t="s">
        <v>277</v>
      </c>
      <c r="B85" s="309"/>
      <c r="C85" s="309"/>
      <c r="D85" s="309"/>
    </row>
    <row r="87" spans="1:9" x14ac:dyDescent="0.25">
      <c r="A87" s="93" t="s">
        <v>84</v>
      </c>
      <c r="B87" s="93" t="s">
        <v>133</v>
      </c>
      <c r="C87" s="64">
        <v>2010</v>
      </c>
      <c r="D87" s="64">
        <v>2011</v>
      </c>
      <c r="E87" s="64">
        <v>2012</v>
      </c>
      <c r="F87" s="64">
        <v>2013</v>
      </c>
      <c r="G87" s="64">
        <v>2014</v>
      </c>
      <c r="H87" s="64">
        <v>2015</v>
      </c>
      <c r="I87" s="64">
        <v>2016</v>
      </c>
    </row>
    <row r="88" spans="1:9" x14ac:dyDescent="0.25">
      <c r="A88" s="94"/>
      <c r="B88" s="94"/>
      <c r="C88" s="65" t="s">
        <v>3</v>
      </c>
      <c r="D88" s="65" t="s">
        <v>3</v>
      </c>
      <c r="E88" s="65" t="s">
        <v>3</v>
      </c>
      <c r="F88" s="65" t="s">
        <v>3</v>
      </c>
      <c r="G88" s="65" t="s">
        <v>3</v>
      </c>
      <c r="H88" s="65" t="s">
        <v>3</v>
      </c>
      <c r="I88" s="65" t="s">
        <v>3</v>
      </c>
    </row>
    <row r="89" spans="1:9" x14ac:dyDescent="0.25">
      <c r="A89" s="110" t="s">
        <v>85</v>
      </c>
      <c r="B89" s="32" t="s">
        <v>134</v>
      </c>
      <c r="C89" s="32"/>
      <c r="D89" s="32"/>
      <c r="E89" s="138"/>
      <c r="F89" s="38"/>
    </row>
    <row r="90" spans="1:9" x14ac:dyDescent="0.25">
      <c r="A90" s="98" t="s">
        <v>86</v>
      </c>
      <c r="B90" s="98" t="s">
        <v>135</v>
      </c>
      <c r="C90" s="98"/>
      <c r="D90" s="98"/>
      <c r="E90" s="80">
        <v>3</v>
      </c>
      <c r="F90" s="80">
        <v>2</v>
      </c>
      <c r="G90" s="99">
        <v>2</v>
      </c>
      <c r="H90" s="99">
        <v>1</v>
      </c>
      <c r="I90" s="80">
        <v>346</v>
      </c>
    </row>
    <row r="91" spans="1:9" x14ac:dyDescent="0.25">
      <c r="A91" s="39" t="s">
        <v>87</v>
      </c>
      <c r="B91" s="39" t="s">
        <v>136</v>
      </c>
      <c r="C91" s="39">
        <v>21</v>
      </c>
      <c r="D91" s="39">
        <v>14</v>
      </c>
      <c r="E91" s="40">
        <v>18</v>
      </c>
      <c r="F91" s="21">
        <v>16</v>
      </c>
      <c r="G91" s="40">
        <v>21</v>
      </c>
      <c r="H91" s="40">
        <v>23</v>
      </c>
      <c r="I91" s="21">
        <v>27</v>
      </c>
    </row>
    <row r="92" spans="1:9" ht="30" x14ac:dyDescent="0.25">
      <c r="A92" s="98" t="s">
        <v>88</v>
      </c>
      <c r="B92" s="98" t="s">
        <v>137</v>
      </c>
      <c r="C92" s="98">
        <v>7</v>
      </c>
      <c r="D92" s="98">
        <v>7</v>
      </c>
      <c r="E92" s="80">
        <v>7</v>
      </c>
      <c r="F92" s="80">
        <v>7</v>
      </c>
      <c r="G92" s="151">
        <v>7</v>
      </c>
      <c r="H92" s="151">
        <v>16</v>
      </c>
      <c r="I92" s="151">
        <v>16</v>
      </c>
    </row>
    <row r="93" spans="1:9" x14ac:dyDescent="0.25">
      <c r="A93" s="39" t="s">
        <v>90</v>
      </c>
      <c r="B93" s="39" t="s">
        <v>179</v>
      </c>
      <c r="C93" s="39"/>
      <c r="D93" s="39"/>
      <c r="E93" s="21"/>
      <c r="F93" s="21"/>
      <c r="G93" s="138"/>
      <c r="H93" s="138"/>
      <c r="I93" s="21"/>
    </row>
    <row r="94" spans="1:9" x14ac:dyDescent="0.25">
      <c r="A94" s="98" t="s">
        <v>91</v>
      </c>
      <c r="B94" s="98" t="s">
        <v>139</v>
      </c>
      <c r="C94" s="98">
        <v>3</v>
      </c>
      <c r="D94" s="98">
        <v>4</v>
      </c>
      <c r="E94" s="80">
        <v>5</v>
      </c>
      <c r="F94" s="80">
        <v>7</v>
      </c>
      <c r="G94" s="151">
        <v>7</v>
      </c>
      <c r="H94" s="278">
        <v>12</v>
      </c>
      <c r="I94" s="80">
        <v>15</v>
      </c>
    </row>
    <row r="95" spans="1:9" ht="30" x14ac:dyDescent="0.25">
      <c r="A95" s="39" t="s">
        <v>92</v>
      </c>
      <c r="B95" s="39" t="s">
        <v>140</v>
      </c>
      <c r="C95" s="39"/>
      <c r="D95" s="39"/>
      <c r="E95" s="21"/>
      <c r="F95" s="21"/>
      <c r="G95" s="40"/>
      <c r="H95" s="40">
        <v>401</v>
      </c>
      <c r="I95" s="21">
        <v>283</v>
      </c>
    </row>
    <row r="96" spans="1:9" x14ac:dyDescent="0.25">
      <c r="A96" s="71" t="s">
        <v>85</v>
      </c>
      <c r="B96" s="71" t="s">
        <v>134</v>
      </c>
      <c r="C96" s="95">
        <f t="shared" ref="C96:D96" si="35">SUM(C90:C95)</f>
        <v>31</v>
      </c>
      <c r="D96" s="95">
        <f t="shared" si="35"/>
        <v>25</v>
      </c>
      <c r="E96" s="95">
        <f>SUM(E90:E95)</f>
        <v>33</v>
      </c>
      <c r="F96" s="95">
        <f>SUM(F90:F95)</f>
        <v>32</v>
      </c>
      <c r="G96" s="95">
        <f>SUM(G90:G95)</f>
        <v>37</v>
      </c>
      <c r="H96" s="95">
        <f>SUM(H90:H95)</f>
        <v>453</v>
      </c>
      <c r="I96" s="95">
        <f>SUM(I90:I95)</f>
        <v>687</v>
      </c>
    </row>
    <row r="97" spans="1:9" x14ac:dyDescent="0.25">
      <c r="A97" s="42"/>
      <c r="B97" s="42"/>
      <c r="C97" s="42"/>
      <c r="D97" s="42"/>
      <c r="F97" s="43"/>
      <c r="G97" s="139"/>
      <c r="H97" s="139"/>
    </row>
    <row r="98" spans="1:9" x14ac:dyDescent="0.25">
      <c r="A98" s="71" t="s">
        <v>94</v>
      </c>
      <c r="B98" s="71" t="s">
        <v>142</v>
      </c>
      <c r="C98" s="71"/>
      <c r="D98" s="71"/>
      <c r="E98" s="96"/>
      <c r="F98" s="96"/>
      <c r="G98" s="153"/>
      <c r="H98" s="153"/>
      <c r="I98" s="153"/>
    </row>
    <row r="99" spans="1:9" hidden="1" x14ac:dyDescent="0.25">
      <c r="A99" s="42" t="s">
        <v>95</v>
      </c>
      <c r="B99" s="42" t="s">
        <v>143</v>
      </c>
      <c r="C99" s="42">
        <v>131</v>
      </c>
      <c r="D99" s="42">
        <v>126</v>
      </c>
      <c r="E99" s="40">
        <v>127</v>
      </c>
      <c r="F99" s="45">
        <v>137</v>
      </c>
      <c r="G99" s="40">
        <v>143</v>
      </c>
      <c r="H99" s="40">
        <v>68</v>
      </c>
      <c r="I99" s="21">
        <v>108</v>
      </c>
    </row>
    <row r="100" spans="1:9" x14ac:dyDescent="0.25">
      <c r="A100" s="100" t="s">
        <v>96</v>
      </c>
      <c r="B100" s="100" t="s">
        <v>144</v>
      </c>
      <c r="C100" s="100">
        <v>97</v>
      </c>
      <c r="D100" s="100">
        <v>255</v>
      </c>
      <c r="E100" s="99">
        <v>219</v>
      </c>
      <c r="F100" s="99">
        <v>216</v>
      </c>
      <c r="G100" s="157">
        <v>333</v>
      </c>
      <c r="H100" s="157">
        <v>452</v>
      </c>
      <c r="I100" s="80">
        <v>409</v>
      </c>
    </row>
    <row r="101" spans="1:9" x14ac:dyDescent="0.25">
      <c r="A101" s="42" t="s">
        <v>97</v>
      </c>
      <c r="B101" s="42" t="s">
        <v>145</v>
      </c>
      <c r="C101" s="42">
        <v>625</v>
      </c>
      <c r="D101" s="42">
        <v>629</v>
      </c>
      <c r="E101" s="40">
        <v>631</v>
      </c>
      <c r="F101" s="40">
        <v>656</v>
      </c>
      <c r="G101" s="40">
        <v>803</v>
      </c>
      <c r="H101" s="40">
        <v>655</v>
      </c>
      <c r="I101" s="21">
        <v>518</v>
      </c>
    </row>
    <row r="102" spans="1:9" x14ac:dyDescent="0.25">
      <c r="A102" s="100" t="s">
        <v>98</v>
      </c>
      <c r="B102" s="100" t="s">
        <v>146</v>
      </c>
      <c r="C102" s="100">
        <v>60</v>
      </c>
      <c r="D102" s="100">
        <v>47</v>
      </c>
      <c r="E102" s="99">
        <v>81</v>
      </c>
      <c r="F102" s="157">
        <v>25</v>
      </c>
      <c r="G102" s="157">
        <v>8</v>
      </c>
      <c r="H102" s="157">
        <v>34</v>
      </c>
      <c r="I102" s="80">
        <v>41</v>
      </c>
    </row>
    <row r="103" spans="1:9" ht="30" x14ac:dyDescent="0.25">
      <c r="A103" s="42" t="s">
        <v>310</v>
      </c>
      <c r="B103" s="42" t="s">
        <v>311</v>
      </c>
      <c r="C103" s="42">
        <v>34</v>
      </c>
      <c r="D103" s="42">
        <v>47</v>
      </c>
      <c r="E103" s="40">
        <v>16</v>
      </c>
      <c r="F103" s="40">
        <v>9</v>
      </c>
      <c r="G103" s="40">
        <v>39</v>
      </c>
      <c r="H103" s="40">
        <v>48</v>
      </c>
      <c r="I103" s="21">
        <v>17</v>
      </c>
    </row>
    <row r="104" spans="1:9" x14ac:dyDescent="0.25">
      <c r="A104" s="100" t="s">
        <v>101</v>
      </c>
      <c r="B104" s="100" t="s">
        <v>149</v>
      </c>
      <c r="C104" s="100">
        <v>376</v>
      </c>
      <c r="D104" s="100">
        <v>157</v>
      </c>
      <c r="E104" s="99">
        <v>178</v>
      </c>
      <c r="F104" s="99">
        <v>240</v>
      </c>
      <c r="G104" s="99">
        <v>277</v>
      </c>
      <c r="H104" s="99">
        <v>517</v>
      </c>
      <c r="I104" s="80">
        <v>826</v>
      </c>
    </row>
    <row r="105" spans="1:9" x14ac:dyDescent="0.25">
      <c r="A105" s="71" t="s">
        <v>94</v>
      </c>
      <c r="B105" s="71" t="s">
        <v>142</v>
      </c>
      <c r="C105" s="95">
        <f t="shared" ref="C105:D105" si="36">SUM(C99:C104)</f>
        <v>1323</v>
      </c>
      <c r="D105" s="95">
        <f t="shared" si="36"/>
        <v>1261</v>
      </c>
      <c r="E105" s="95">
        <f>SUM(E99:E104)</f>
        <v>1252</v>
      </c>
      <c r="F105" s="95">
        <f>SUM(F99:F104)</f>
        <v>1283</v>
      </c>
      <c r="G105" s="102">
        <f>SUM(G99:G104)</f>
        <v>1603</v>
      </c>
      <c r="H105" s="102">
        <f>SUM(H99:H104)</f>
        <v>1774</v>
      </c>
      <c r="I105" s="102">
        <f>SUM(I99:I104)</f>
        <v>1919</v>
      </c>
    </row>
    <row r="106" spans="1:9" x14ac:dyDescent="0.25">
      <c r="A106" s="47"/>
      <c r="B106" s="47"/>
      <c r="C106" s="47"/>
      <c r="D106" s="47"/>
      <c r="F106" s="48"/>
      <c r="G106" s="141"/>
      <c r="H106" s="141"/>
    </row>
    <row r="107" spans="1:9" ht="45" x14ac:dyDescent="0.25">
      <c r="A107" s="100" t="s">
        <v>102</v>
      </c>
      <c r="B107" s="100" t="s">
        <v>150</v>
      </c>
      <c r="C107" s="100"/>
      <c r="D107" s="100"/>
      <c r="E107" s="99"/>
      <c r="F107" s="103"/>
      <c r="G107" s="99"/>
      <c r="H107" s="99"/>
      <c r="I107" s="80"/>
    </row>
    <row r="108" spans="1:9" x14ac:dyDescent="0.25">
      <c r="A108" s="47"/>
      <c r="B108" s="47"/>
      <c r="C108" s="47"/>
      <c r="D108" s="47"/>
      <c r="F108" s="50"/>
      <c r="G108" s="141"/>
      <c r="H108" s="141"/>
    </row>
    <row r="109" spans="1:9" x14ac:dyDescent="0.25">
      <c r="A109" s="71" t="s">
        <v>103</v>
      </c>
      <c r="B109" s="71" t="s">
        <v>151</v>
      </c>
      <c r="C109" s="102">
        <f t="shared" ref="C109:D109" si="37">C105+C96+C107</f>
        <v>1354</v>
      </c>
      <c r="D109" s="102">
        <f t="shared" si="37"/>
        <v>1286</v>
      </c>
      <c r="E109" s="102">
        <f>E105+E96+E107</f>
        <v>1285</v>
      </c>
      <c r="F109" s="102">
        <f>F105+F96+F107</f>
        <v>1315</v>
      </c>
      <c r="G109" s="102">
        <f>G105+G96+G107</f>
        <v>1640</v>
      </c>
      <c r="H109" s="102">
        <f>H105+H96+H107</f>
        <v>2227</v>
      </c>
      <c r="I109" s="102">
        <f>I105+I96+I107</f>
        <v>2606</v>
      </c>
    </row>
    <row r="110" spans="1:9" x14ac:dyDescent="0.25">
      <c r="E110" s="16"/>
      <c r="F110" s="16"/>
    </row>
    <row r="111" spans="1:9" x14ac:dyDescent="0.25">
      <c r="A111" s="51"/>
      <c r="B111" s="51"/>
      <c r="C111" s="51"/>
      <c r="D111" s="51"/>
      <c r="E111" s="52"/>
      <c r="F111" s="52"/>
    </row>
    <row r="113" spans="1:9" hidden="1" x14ac:dyDescent="0.25">
      <c r="A113" s="37" t="s">
        <v>104</v>
      </c>
      <c r="B113" s="37" t="s">
        <v>152</v>
      </c>
      <c r="C113" s="9">
        <v>2010</v>
      </c>
      <c r="D113" s="9">
        <v>2011</v>
      </c>
      <c r="E113" s="9">
        <v>2012</v>
      </c>
      <c r="F113" s="9">
        <v>2013</v>
      </c>
      <c r="G113" s="9">
        <v>2014</v>
      </c>
      <c r="H113" s="9">
        <v>2015</v>
      </c>
      <c r="I113" s="9">
        <v>2016</v>
      </c>
    </row>
    <row r="114" spans="1:9" x14ac:dyDescent="0.25">
      <c r="A114" s="71"/>
      <c r="B114" s="71"/>
      <c r="C114" s="65" t="s">
        <v>3</v>
      </c>
      <c r="D114" s="65" t="s">
        <v>3</v>
      </c>
      <c r="E114" s="65" t="s">
        <v>3</v>
      </c>
      <c r="F114" s="65" t="s">
        <v>3</v>
      </c>
      <c r="G114" s="65" t="s">
        <v>3</v>
      </c>
      <c r="H114" s="65" t="s">
        <v>3</v>
      </c>
      <c r="I114" s="65" t="s">
        <v>3</v>
      </c>
    </row>
    <row r="115" spans="1:9" x14ac:dyDescent="0.25">
      <c r="A115" s="110" t="s">
        <v>105</v>
      </c>
      <c r="B115" s="32" t="s">
        <v>153</v>
      </c>
      <c r="C115" s="32"/>
      <c r="D115" s="32"/>
      <c r="E115" s="139"/>
      <c r="F115" s="53"/>
    </row>
    <row r="116" spans="1:9" x14ac:dyDescent="0.25">
      <c r="A116" s="81" t="s">
        <v>106</v>
      </c>
      <c r="B116" s="81" t="s">
        <v>154</v>
      </c>
      <c r="C116" s="81">
        <v>50</v>
      </c>
      <c r="D116" s="81">
        <v>50</v>
      </c>
      <c r="E116" s="99">
        <v>50</v>
      </c>
      <c r="F116" s="99">
        <v>69</v>
      </c>
      <c r="G116" s="99">
        <v>69</v>
      </c>
      <c r="H116" s="80">
        <v>69</v>
      </c>
      <c r="I116" s="80">
        <v>69</v>
      </c>
    </row>
    <row r="117" spans="1:9" x14ac:dyDescent="0.25">
      <c r="A117" s="33" t="s">
        <v>180</v>
      </c>
      <c r="B117" s="33" t="s">
        <v>181</v>
      </c>
      <c r="C117" s="33"/>
      <c r="D117" s="33"/>
      <c r="E117" s="40"/>
      <c r="F117" s="40"/>
      <c r="G117" s="21"/>
      <c r="H117" s="21"/>
      <c r="I117" s="21"/>
    </row>
    <row r="118" spans="1:9" x14ac:dyDescent="0.25">
      <c r="A118" s="100" t="s">
        <v>283</v>
      </c>
      <c r="B118" s="100" t="s">
        <v>284</v>
      </c>
      <c r="C118" s="100">
        <v>2</v>
      </c>
      <c r="D118" s="100">
        <v>22</v>
      </c>
      <c r="E118" s="99">
        <v>50</v>
      </c>
      <c r="F118" s="99">
        <v>71</v>
      </c>
      <c r="G118" s="99">
        <v>87</v>
      </c>
      <c r="H118" s="80">
        <v>141</v>
      </c>
      <c r="I118" s="80">
        <v>196</v>
      </c>
    </row>
    <row r="119" spans="1:9" ht="45" x14ac:dyDescent="0.25">
      <c r="A119" s="33" t="s">
        <v>109</v>
      </c>
      <c r="B119" s="33" t="s">
        <v>157</v>
      </c>
      <c r="C119" s="33">
        <v>262</v>
      </c>
      <c r="D119" s="33">
        <v>395</v>
      </c>
      <c r="E119" s="21">
        <v>642</v>
      </c>
      <c r="F119" s="21">
        <v>743</v>
      </c>
      <c r="G119" s="40">
        <v>795</v>
      </c>
      <c r="H119" s="21">
        <v>1295</v>
      </c>
      <c r="I119" s="21">
        <v>1579</v>
      </c>
    </row>
    <row r="120" spans="1:9" x14ac:dyDescent="0.25">
      <c r="A120" s="100" t="s">
        <v>110</v>
      </c>
      <c r="B120" s="100" t="s">
        <v>158</v>
      </c>
      <c r="C120" s="279">
        <f>C29</f>
        <v>203</v>
      </c>
      <c r="D120" s="279">
        <f t="shared" ref="D120:E120" si="38">D29</f>
        <v>285</v>
      </c>
      <c r="E120" s="279">
        <f t="shared" si="38"/>
        <v>204</v>
      </c>
      <c r="F120" s="99">
        <v>169</v>
      </c>
      <c r="G120" s="99">
        <v>538</v>
      </c>
      <c r="H120" s="80">
        <v>545</v>
      </c>
      <c r="I120" s="99">
        <v>432</v>
      </c>
    </row>
    <row r="121" spans="1:9" x14ac:dyDescent="0.25">
      <c r="A121" s="71" t="s">
        <v>114</v>
      </c>
      <c r="B121" s="71" t="s">
        <v>160</v>
      </c>
      <c r="C121" s="95">
        <f t="shared" ref="C121:I121" si="39">SUM(C116:C120)</f>
        <v>517</v>
      </c>
      <c r="D121" s="95">
        <f t="shared" si="39"/>
        <v>752</v>
      </c>
      <c r="E121" s="95">
        <f t="shared" si="39"/>
        <v>946</v>
      </c>
      <c r="F121" s="95">
        <f t="shared" si="39"/>
        <v>1052</v>
      </c>
      <c r="G121" s="95">
        <f t="shared" si="39"/>
        <v>1489</v>
      </c>
      <c r="H121" s="95">
        <f t="shared" si="39"/>
        <v>2050</v>
      </c>
      <c r="I121" s="95">
        <f t="shared" si="39"/>
        <v>2276</v>
      </c>
    </row>
    <row r="122" spans="1:9" x14ac:dyDescent="0.25">
      <c r="A122" s="42"/>
      <c r="B122" s="42"/>
      <c r="C122" s="42"/>
      <c r="D122" s="42"/>
      <c r="E122" s="142"/>
      <c r="F122" s="55"/>
      <c r="G122" s="55"/>
    </row>
    <row r="123" spans="1:9" hidden="1" x14ac:dyDescent="0.25">
      <c r="A123" s="34" t="s">
        <v>115</v>
      </c>
      <c r="B123" s="34" t="s">
        <v>161</v>
      </c>
      <c r="C123" s="34"/>
      <c r="D123" s="34"/>
      <c r="E123" s="143"/>
      <c r="F123" s="56"/>
      <c r="G123" s="56"/>
      <c r="H123" s="143"/>
      <c r="I123" s="143"/>
    </row>
    <row r="124" spans="1:9" x14ac:dyDescent="0.25">
      <c r="A124" s="155" t="s">
        <v>116</v>
      </c>
      <c r="B124" s="91" t="s">
        <v>162</v>
      </c>
      <c r="C124" s="91"/>
      <c r="D124" s="91"/>
      <c r="E124" s="161"/>
      <c r="F124" s="111"/>
      <c r="G124" s="78"/>
      <c r="H124" s="80"/>
      <c r="I124" s="80"/>
    </row>
    <row r="125" spans="1:9" x14ac:dyDescent="0.25">
      <c r="A125" s="42" t="s">
        <v>117</v>
      </c>
      <c r="B125" s="42" t="s">
        <v>163</v>
      </c>
      <c r="C125" s="42">
        <v>1</v>
      </c>
      <c r="D125" s="42">
        <v>1</v>
      </c>
      <c r="E125" s="40"/>
      <c r="F125" s="40">
        <v>5</v>
      </c>
      <c r="G125" s="40">
        <v>5</v>
      </c>
      <c r="H125" s="21">
        <v>5</v>
      </c>
      <c r="I125" s="21">
        <v>14</v>
      </c>
    </row>
    <row r="126" spans="1:9" x14ac:dyDescent="0.25">
      <c r="A126" s="100" t="s">
        <v>122</v>
      </c>
      <c r="B126" s="100"/>
      <c r="C126" s="100"/>
      <c r="D126" s="100"/>
      <c r="E126" s="99"/>
      <c r="F126" s="99"/>
      <c r="G126" s="99"/>
      <c r="H126" s="80"/>
      <c r="I126" s="80">
        <v>1</v>
      </c>
    </row>
    <row r="127" spans="1:9" x14ac:dyDescent="0.25">
      <c r="A127" s="71" t="s">
        <v>116</v>
      </c>
      <c r="B127" s="71" t="s">
        <v>162</v>
      </c>
      <c r="C127" s="95">
        <f t="shared" ref="C127:E127" si="40">SUM(C125:C125)</f>
        <v>1</v>
      </c>
      <c r="D127" s="95">
        <f t="shared" si="40"/>
        <v>1</v>
      </c>
      <c r="E127" s="95">
        <f t="shared" si="40"/>
        <v>0</v>
      </c>
      <c r="F127" s="95">
        <f>SUM(F125:F125)</f>
        <v>5</v>
      </c>
      <c r="G127" s="95">
        <f>SUM(G125:G125)</f>
        <v>5</v>
      </c>
      <c r="H127" s="95">
        <f t="shared" ref="H127" si="41">SUM(H125:H125)</f>
        <v>5</v>
      </c>
      <c r="I127" s="95">
        <f>SUM(I125:I126)</f>
        <v>15</v>
      </c>
    </row>
    <row r="128" spans="1:9" x14ac:dyDescent="0.25">
      <c r="A128" s="110" t="s">
        <v>123</v>
      </c>
      <c r="B128" s="32" t="s">
        <v>169</v>
      </c>
      <c r="C128" s="32"/>
      <c r="D128" s="32"/>
      <c r="E128" s="59"/>
      <c r="F128" s="59"/>
      <c r="G128" s="59"/>
    </row>
    <row r="129" spans="1:9" x14ac:dyDescent="0.25">
      <c r="A129" s="100" t="s">
        <v>117</v>
      </c>
      <c r="B129" s="100" t="s">
        <v>163</v>
      </c>
      <c r="C129" s="100">
        <v>31</v>
      </c>
      <c r="D129" s="100">
        <v>38</v>
      </c>
      <c r="E129" s="151">
        <v>37</v>
      </c>
      <c r="F129" s="80">
        <v>56</v>
      </c>
      <c r="G129" s="99">
        <v>39</v>
      </c>
      <c r="H129" s="80">
        <v>41</v>
      </c>
      <c r="I129" s="80">
        <v>38</v>
      </c>
    </row>
    <row r="130" spans="1:9" ht="30" x14ac:dyDescent="0.25">
      <c r="A130" s="42" t="s">
        <v>124</v>
      </c>
      <c r="B130" s="42" t="s">
        <v>170</v>
      </c>
      <c r="C130" s="42"/>
      <c r="D130" s="42"/>
      <c r="E130" s="40">
        <v>14</v>
      </c>
      <c r="F130" s="40"/>
      <c r="G130" s="40"/>
      <c r="H130" s="21">
        <v>24</v>
      </c>
      <c r="I130" s="21">
        <v>94</v>
      </c>
    </row>
    <row r="131" spans="1:9" x14ac:dyDescent="0.25">
      <c r="A131" s="100" t="s">
        <v>125</v>
      </c>
      <c r="B131" s="100" t="s">
        <v>171</v>
      </c>
      <c r="C131" s="100"/>
      <c r="D131" s="100"/>
      <c r="E131" s="99">
        <v>3</v>
      </c>
      <c r="F131" s="99">
        <v>3</v>
      </c>
      <c r="G131" s="99">
        <v>5</v>
      </c>
      <c r="H131" s="80">
        <v>3</v>
      </c>
      <c r="I131" s="80">
        <v>3</v>
      </c>
    </row>
    <row r="132" spans="1:9" x14ac:dyDescent="0.25">
      <c r="A132" s="42" t="s">
        <v>126</v>
      </c>
      <c r="B132" s="42" t="s">
        <v>172</v>
      </c>
      <c r="C132" s="42">
        <v>21</v>
      </c>
      <c r="D132" s="42">
        <v>57</v>
      </c>
      <c r="E132" s="40">
        <v>213</v>
      </c>
      <c r="F132" s="40">
        <v>132</v>
      </c>
      <c r="G132" s="40">
        <v>9</v>
      </c>
      <c r="H132" s="21">
        <v>29</v>
      </c>
      <c r="I132" s="21">
        <v>38</v>
      </c>
    </row>
    <row r="133" spans="1:9" ht="30" x14ac:dyDescent="0.25">
      <c r="A133" s="100" t="s">
        <v>127</v>
      </c>
      <c r="B133" s="100" t="s">
        <v>173</v>
      </c>
      <c r="C133" s="100">
        <v>180</v>
      </c>
      <c r="D133" s="100">
        <v>134</v>
      </c>
      <c r="E133" s="99">
        <v>57</v>
      </c>
      <c r="F133" s="99">
        <v>36</v>
      </c>
      <c r="G133" s="99">
        <v>33</v>
      </c>
      <c r="H133" s="80">
        <v>23</v>
      </c>
      <c r="I133" s="80">
        <v>95</v>
      </c>
    </row>
    <row r="134" spans="1:9" x14ac:dyDescent="0.25">
      <c r="A134" s="42" t="s">
        <v>128</v>
      </c>
      <c r="B134" s="42" t="s">
        <v>174</v>
      </c>
      <c r="C134" s="42">
        <v>2</v>
      </c>
      <c r="D134" s="42"/>
      <c r="E134" s="40"/>
      <c r="F134" s="40"/>
      <c r="G134" s="40">
        <v>29</v>
      </c>
      <c r="H134" s="21">
        <v>37</v>
      </c>
      <c r="I134" s="21">
        <v>29</v>
      </c>
    </row>
    <row r="135" spans="1:9" ht="30" x14ac:dyDescent="0.25">
      <c r="A135" s="100" t="s">
        <v>129</v>
      </c>
      <c r="B135" s="100" t="s">
        <v>175</v>
      </c>
      <c r="C135" s="100">
        <v>602</v>
      </c>
      <c r="D135" s="100">
        <v>304</v>
      </c>
      <c r="E135" s="99"/>
      <c r="F135" s="99">
        <v>16</v>
      </c>
      <c r="G135" s="99">
        <v>1</v>
      </c>
      <c r="H135" s="80">
        <v>0</v>
      </c>
      <c r="I135" s="80">
        <v>3</v>
      </c>
    </row>
    <row r="136" spans="1:9" x14ac:dyDescent="0.25">
      <c r="A136" s="42" t="s">
        <v>130</v>
      </c>
      <c r="B136" s="42" t="s">
        <v>176</v>
      </c>
      <c r="C136" s="42"/>
      <c r="D136" s="42"/>
      <c r="E136" s="40">
        <v>15</v>
      </c>
      <c r="F136" s="40">
        <v>15</v>
      </c>
      <c r="G136" s="40">
        <v>30</v>
      </c>
      <c r="H136" s="21">
        <v>15</v>
      </c>
      <c r="I136" s="21">
        <v>15</v>
      </c>
    </row>
    <row r="137" spans="1:9" x14ac:dyDescent="0.25">
      <c r="A137" s="71" t="s">
        <v>123</v>
      </c>
      <c r="B137" s="71" t="s">
        <v>169</v>
      </c>
      <c r="C137" s="95">
        <f t="shared" ref="C137:D137" si="42">SUM(C129:C136)</f>
        <v>836</v>
      </c>
      <c r="D137" s="95">
        <f t="shared" si="42"/>
        <v>533</v>
      </c>
      <c r="E137" s="95">
        <f>SUM(E129:E136)</f>
        <v>339</v>
      </c>
      <c r="F137" s="95">
        <f>SUM(F129:F136)</f>
        <v>258</v>
      </c>
      <c r="G137" s="95">
        <f>SUM(G129:G136)</f>
        <v>146</v>
      </c>
      <c r="H137" s="95">
        <f>SUM(H129:H136)</f>
        <v>172</v>
      </c>
      <c r="I137" s="95">
        <f>SUM(I129:I136)</f>
        <v>315</v>
      </c>
    </row>
    <row r="138" spans="1:9" x14ac:dyDescent="0.25">
      <c r="A138" s="35"/>
      <c r="B138" s="35"/>
      <c r="C138" s="60"/>
      <c r="D138" s="60"/>
      <c r="E138" s="60"/>
      <c r="F138" s="60"/>
      <c r="G138" s="60"/>
    </row>
    <row r="139" spans="1:9" x14ac:dyDescent="0.25">
      <c r="A139" s="71" t="s">
        <v>131</v>
      </c>
      <c r="B139" s="71" t="s">
        <v>177</v>
      </c>
      <c r="C139" s="102">
        <f t="shared" ref="C139:D139" si="43">C127+C137</f>
        <v>837</v>
      </c>
      <c r="D139" s="102">
        <f t="shared" si="43"/>
        <v>534</v>
      </c>
      <c r="E139" s="102">
        <f>E127+E137</f>
        <v>339</v>
      </c>
      <c r="F139" s="102">
        <f>F127+F137</f>
        <v>263</v>
      </c>
      <c r="G139" s="102">
        <f>G127+G137</f>
        <v>151</v>
      </c>
      <c r="H139" s="102">
        <f>H137+H127</f>
        <v>177</v>
      </c>
      <c r="I139" s="102">
        <f>I137+I127</f>
        <v>330</v>
      </c>
    </row>
    <row r="140" spans="1:9" x14ac:dyDescent="0.25">
      <c r="A140" s="61"/>
      <c r="B140" s="61"/>
      <c r="C140" s="142"/>
      <c r="D140" s="142"/>
      <c r="E140" s="142"/>
      <c r="F140" s="60"/>
      <c r="G140" s="60"/>
    </row>
    <row r="141" spans="1:9" x14ac:dyDescent="0.25">
      <c r="A141" s="71" t="s">
        <v>132</v>
      </c>
      <c r="B141" s="71" t="s">
        <v>178</v>
      </c>
      <c r="C141" s="95">
        <f t="shared" ref="C141:D141" si="44">C139+C121</f>
        <v>1354</v>
      </c>
      <c r="D141" s="95">
        <f t="shared" si="44"/>
        <v>1286</v>
      </c>
      <c r="E141" s="95">
        <f>E139+E121</f>
        <v>1285</v>
      </c>
      <c r="F141" s="95">
        <f>F139+F121</f>
        <v>1315</v>
      </c>
      <c r="G141" s="95">
        <f>G139+G121</f>
        <v>1640</v>
      </c>
      <c r="H141" s="95">
        <f>H139+H121</f>
        <v>2227</v>
      </c>
      <c r="I141" s="95">
        <f>I139+I121</f>
        <v>2606</v>
      </c>
    </row>
  </sheetData>
  <mergeCells count="3">
    <mergeCell ref="A5:C5"/>
    <mergeCell ref="A38:C38"/>
    <mergeCell ref="A85:D85"/>
  </mergeCells>
  <pageMargins left="0.7" right="0.7" top="0.75" bottom="0.75" header="0.3" footer="0.3"/>
  <pageSetup paperSize="9" orientation="portrait" r:id="rId1"/>
  <ignoredErrors>
    <ignoredError sqref="N9:S9 N10:S10 N11:S11 N12:S1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140"/>
  <sheetViews>
    <sheetView zoomScale="89" zoomScaleNormal="89" workbookViewId="0"/>
  </sheetViews>
  <sheetFormatPr defaultColWidth="20.5703125" defaultRowHeight="15" x14ac:dyDescent="0.25"/>
  <cols>
    <col min="1" max="1" width="93.42578125" style="8" bestFit="1" customWidth="1"/>
    <col min="2" max="2" width="49.140625" style="8" hidden="1" customWidth="1"/>
    <col min="3" max="3" width="9.140625" style="8" bestFit="1" customWidth="1"/>
    <col min="4" max="4" width="9.5703125" style="8" bestFit="1" customWidth="1"/>
    <col min="5" max="5" width="9.140625" style="6" bestFit="1" customWidth="1"/>
    <col min="6" max="6" width="9.5703125" style="6" bestFit="1" customWidth="1"/>
    <col min="7" max="7" width="9.140625" style="6" bestFit="1" customWidth="1"/>
    <col min="8" max="8" width="10.28515625" style="6" bestFit="1" customWidth="1"/>
    <col min="9" max="9" width="9.140625" style="6" bestFit="1" customWidth="1"/>
    <col min="10" max="10" width="20.5703125" style="6"/>
    <col min="11" max="11" width="31.42578125" style="6" bestFit="1" customWidth="1"/>
    <col min="12" max="12" width="25.140625" style="6" hidden="1" customWidth="1"/>
    <col min="13" max="13" width="9.140625" style="6" bestFit="1" customWidth="1"/>
    <col min="14" max="14" width="9.5703125" style="6" bestFit="1" customWidth="1"/>
    <col min="15" max="15" width="9.28515625" style="6" bestFit="1" customWidth="1"/>
    <col min="16" max="16" width="9.5703125" style="6" bestFit="1" customWidth="1"/>
    <col min="17" max="19" width="9.28515625" style="6" bestFit="1" customWidth="1"/>
    <col min="20" max="20" width="20.5703125" style="7"/>
    <col min="21" max="16384" width="20.5703125" style="6"/>
  </cols>
  <sheetData>
    <row r="1" spans="1:20" ht="26.25" x14ac:dyDescent="0.4">
      <c r="A1" s="281" t="s">
        <v>365</v>
      </c>
      <c r="B1" s="5"/>
      <c r="C1" s="5"/>
      <c r="D1" s="5"/>
    </row>
    <row r="5" spans="1:20" ht="21" x14ac:dyDescent="0.35">
      <c r="A5" s="73" t="s">
        <v>269</v>
      </c>
    </row>
    <row r="6" spans="1:20" x14ac:dyDescent="0.25">
      <c r="A6" s="63"/>
      <c r="B6" s="63"/>
      <c r="C6" s="64">
        <v>2010</v>
      </c>
      <c r="D6" s="64">
        <v>2011</v>
      </c>
      <c r="E6" s="64">
        <v>2012</v>
      </c>
      <c r="F6" s="64">
        <v>2013</v>
      </c>
      <c r="G6" s="64">
        <v>2014</v>
      </c>
      <c r="H6" s="64">
        <v>2015</v>
      </c>
      <c r="I6" s="64">
        <v>2016</v>
      </c>
      <c r="K6" s="280"/>
      <c r="L6" s="280"/>
      <c r="M6" s="64">
        <v>2010</v>
      </c>
      <c r="N6" s="64">
        <v>2011</v>
      </c>
      <c r="O6" s="64">
        <v>2012</v>
      </c>
      <c r="P6" s="64">
        <v>2013</v>
      </c>
      <c r="Q6" s="64">
        <v>2014</v>
      </c>
      <c r="R6" s="64">
        <v>2015</v>
      </c>
      <c r="S6" s="64">
        <v>2016</v>
      </c>
    </row>
    <row r="7" spans="1:20" x14ac:dyDescent="0.25">
      <c r="A7" s="63"/>
      <c r="B7" s="63"/>
      <c r="C7" s="65" t="s">
        <v>3</v>
      </c>
      <c r="D7" s="65" t="s">
        <v>3</v>
      </c>
      <c r="E7" s="65" t="s">
        <v>3</v>
      </c>
      <c r="F7" s="65" t="s">
        <v>3</v>
      </c>
      <c r="G7" s="65" t="s">
        <v>3</v>
      </c>
      <c r="H7" s="65" t="s">
        <v>3</v>
      </c>
      <c r="I7" s="65" t="s">
        <v>3</v>
      </c>
      <c r="K7" s="280"/>
      <c r="L7" s="280"/>
      <c r="M7" s="65" t="s">
        <v>3</v>
      </c>
      <c r="N7" s="65" t="s">
        <v>3</v>
      </c>
      <c r="O7" s="65" t="s">
        <v>3</v>
      </c>
      <c r="P7" s="65" t="s">
        <v>3</v>
      </c>
      <c r="Q7" s="65" t="s">
        <v>3</v>
      </c>
      <c r="R7" s="65" t="s">
        <v>3</v>
      </c>
      <c r="S7" s="65" t="s">
        <v>3</v>
      </c>
    </row>
    <row r="8" spans="1:20" x14ac:dyDescent="0.25">
      <c r="A8" s="10"/>
      <c r="B8" s="10"/>
      <c r="C8" s="10"/>
      <c r="D8" s="10"/>
      <c r="E8" s="11"/>
      <c r="F8" s="11"/>
      <c r="G8" s="11"/>
      <c r="H8" s="11"/>
      <c r="I8" s="11"/>
      <c r="K8" s="1" t="s">
        <v>346</v>
      </c>
      <c r="L8" s="6" t="s">
        <v>254</v>
      </c>
      <c r="M8" s="13">
        <f t="shared" ref="M8:S8" si="0">C11</f>
        <v>950</v>
      </c>
      <c r="N8" s="13">
        <f t="shared" si="0"/>
        <v>1188</v>
      </c>
      <c r="O8" s="13">
        <f t="shared" si="0"/>
        <v>1336</v>
      </c>
      <c r="P8" s="13">
        <f t="shared" si="0"/>
        <v>1645</v>
      </c>
      <c r="Q8" s="13">
        <f t="shared" si="0"/>
        <v>1731.8972900000199</v>
      </c>
      <c r="R8" s="13">
        <f t="shared" si="0"/>
        <v>4702</v>
      </c>
      <c r="S8" s="13">
        <f t="shared" si="0"/>
        <v>2850</v>
      </c>
    </row>
    <row r="9" spans="1:20" x14ac:dyDescent="0.25">
      <c r="A9" s="76" t="s">
        <v>0</v>
      </c>
      <c r="B9" s="77" t="s">
        <v>6</v>
      </c>
      <c r="C9" s="284">
        <v>950</v>
      </c>
      <c r="D9" s="284">
        <v>1188</v>
      </c>
      <c r="E9" s="80">
        <v>1327</v>
      </c>
      <c r="F9" s="80">
        <v>1645</v>
      </c>
      <c r="G9" s="80">
        <v>1731.8972900000199</v>
      </c>
      <c r="H9" s="195">
        <v>4702</v>
      </c>
      <c r="I9" s="195">
        <v>2830</v>
      </c>
      <c r="K9" s="130" t="s">
        <v>229</v>
      </c>
      <c r="L9" s="78" t="s">
        <v>229</v>
      </c>
      <c r="M9" s="131">
        <f t="shared" ref="M9:S9" si="1">C11+C20-C16</f>
        <v>347</v>
      </c>
      <c r="N9" s="131">
        <f t="shared" si="1"/>
        <v>498</v>
      </c>
      <c r="O9" s="131">
        <f t="shared" si="1"/>
        <v>427</v>
      </c>
      <c r="P9" s="131">
        <f t="shared" si="1"/>
        <v>596</v>
      </c>
      <c r="Q9" s="131">
        <f t="shared" si="1"/>
        <v>641.89729000001989</v>
      </c>
      <c r="R9" s="131">
        <f t="shared" si="1"/>
        <v>832</v>
      </c>
      <c r="S9" s="131">
        <f t="shared" si="1"/>
        <v>906</v>
      </c>
    </row>
    <row r="10" spans="1:20" x14ac:dyDescent="0.25">
      <c r="A10" s="8" t="s">
        <v>2</v>
      </c>
      <c r="B10" s="15" t="s">
        <v>9</v>
      </c>
      <c r="C10" s="15"/>
      <c r="D10" s="15"/>
      <c r="E10" s="21">
        <v>9</v>
      </c>
      <c r="I10" s="137">
        <v>20</v>
      </c>
      <c r="K10" s="117" t="s">
        <v>230</v>
      </c>
      <c r="L10" s="118" t="s">
        <v>243</v>
      </c>
      <c r="M10" s="119">
        <f t="shared" ref="M10:S10" si="2">M9/M8</f>
        <v>0.36526315789473685</v>
      </c>
      <c r="N10" s="119">
        <f t="shared" si="2"/>
        <v>0.41919191919191917</v>
      </c>
      <c r="O10" s="119">
        <f t="shared" si="2"/>
        <v>0.31961077844311375</v>
      </c>
      <c r="P10" s="119">
        <f t="shared" si="2"/>
        <v>0.36231003039513676</v>
      </c>
      <c r="Q10" s="119">
        <f t="shared" si="2"/>
        <v>0.37063242358905274</v>
      </c>
      <c r="R10" s="119">
        <f t="shared" si="2"/>
        <v>0.17694598043385792</v>
      </c>
      <c r="S10" s="119">
        <f t="shared" si="2"/>
        <v>0.31789473684210529</v>
      </c>
    </row>
    <row r="11" spans="1:20" x14ac:dyDescent="0.25">
      <c r="A11" s="66" t="s">
        <v>4</v>
      </c>
      <c r="B11" s="66" t="s">
        <v>10</v>
      </c>
      <c r="C11" s="282">
        <f t="shared" ref="C11:I11" si="3">SUM(C9,C10)</f>
        <v>950</v>
      </c>
      <c r="D11" s="282">
        <f t="shared" si="3"/>
        <v>1188</v>
      </c>
      <c r="E11" s="282">
        <f t="shared" si="3"/>
        <v>1336</v>
      </c>
      <c r="F11" s="282">
        <f t="shared" si="3"/>
        <v>1645</v>
      </c>
      <c r="G11" s="282">
        <f t="shared" si="3"/>
        <v>1731.8972900000199</v>
      </c>
      <c r="H11" s="282">
        <f t="shared" si="3"/>
        <v>4702</v>
      </c>
      <c r="I11" s="282">
        <f t="shared" si="3"/>
        <v>2850</v>
      </c>
      <c r="K11" s="130" t="s">
        <v>231</v>
      </c>
      <c r="L11" s="78" t="s">
        <v>244</v>
      </c>
      <c r="M11" s="131">
        <f t="shared" ref="M11:S11" si="4">C29</f>
        <v>23</v>
      </c>
      <c r="N11" s="131">
        <f t="shared" si="4"/>
        <v>116</v>
      </c>
      <c r="O11" s="131">
        <f t="shared" si="4"/>
        <v>24</v>
      </c>
      <c r="P11" s="131">
        <f t="shared" si="4"/>
        <v>152</v>
      </c>
      <c r="Q11" s="131">
        <f t="shared" si="4"/>
        <v>208.89729000001989</v>
      </c>
      <c r="R11" s="131">
        <f t="shared" si="4"/>
        <v>368</v>
      </c>
      <c r="S11" s="131">
        <f t="shared" si="4"/>
        <v>474</v>
      </c>
    </row>
    <row r="12" spans="1:20" x14ac:dyDescent="0.25">
      <c r="A12" s="66"/>
      <c r="B12" s="66"/>
      <c r="C12" s="66"/>
      <c r="D12" s="66"/>
      <c r="E12" s="67"/>
      <c r="F12" s="67"/>
      <c r="G12" s="67"/>
      <c r="H12" s="186"/>
      <c r="I12" s="186"/>
      <c r="K12" s="117" t="s">
        <v>232</v>
      </c>
      <c r="L12" s="228" t="s">
        <v>245</v>
      </c>
      <c r="M12" s="119">
        <f t="shared" ref="M12:S12" si="5">M11/M8</f>
        <v>2.4210526315789474E-2</v>
      </c>
      <c r="N12" s="119">
        <f t="shared" si="5"/>
        <v>9.7643097643097643E-2</v>
      </c>
      <c r="O12" s="119">
        <f t="shared" si="5"/>
        <v>1.7964071856287425E-2</v>
      </c>
      <c r="P12" s="119">
        <f t="shared" si="5"/>
        <v>9.2401215805471129E-2</v>
      </c>
      <c r="Q12" s="119">
        <f t="shared" si="5"/>
        <v>0.12061759736341957</v>
      </c>
      <c r="R12" s="119">
        <f t="shared" si="5"/>
        <v>7.8264568268821777E-2</v>
      </c>
      <c r="S12" s="119">
        <f t="shared" si="5"/>
        <v>0.16631578947368422</v>
      </c>
    </row>
    <row r="13" spans="1:20" x14ac:dyDescent="0.25">
      <c r="A13" s="79" t="s">
        <v>184</v>
      </c>
      <c r="B13" s="79" t="s">
        <v>207</v>
      </c>
      <c r="C13" s="80">
        <v>-146</v>
      </c>
      <c r="D13" s="80">
        <v>-166</v>
      </c>
      <c r="E13" s="80">
        <v>-158</v>
      </c>
      <c r="F13" s="80">
        <v>-158</v>
      </c>
      <c r="G13" s="80">
        <v>-196</v>
      </c>
      <c r="H13" s="112">
        <v>-2936</v>
      </c>
      <c r="I13" s="220">
        <v>-633</v>
      </c>
      <c r="K13" s="122" t="s">
        <v>242</v>
      </c>
      <c r="L13" s="78" t="s">
        <v>246</v>
      </c>
      <c r="M13" s="113">
        <f t="shared" ref="M13:S13" si="6">C87</f>
        <v>1666</v>
      </c>
      <c r="N13" s="113">
        <f t="shared" si="6"/>
        <v>1523</v>
      </c>
      <c r="O13" s="113">
        <f t="shared" si="6"/>
        <v>1159</v>
      </c>
      <c r="P13" s="113">
        <f t="shared" si="6"/>
        <v>1004</v>
      </c>
      <c r="Q13" s="113">
        <f t="shared" si="6"/>
        <v>601.03890999999987</v>
      </c>
      <c r="R13" s="113">
        <f t="shared" si="6"/>
        <v>498</v>
      </c>
      <c r="S13" s="113">
        <f t="shared" si="6"/>
        <v>403</v>
      </c>
    </row>
    <row r="14" spans="1:20" s="17" customFormat="1" x14ac:dyDescent="0.25">
      <c r="A14" s="20" t="s">
        <v>185</v>
      </c>
      <c r="B14" s="20" t="s">
        <v>208</v>
      </c>
      <c r="C14" s="21">
        <v>-327</v>
      </c>
      <c r="D14" s="21">
        <v>-336</v>
      </c>
      <c r="E14" s="21">
        <v>-818</v>
      </c>
      <c r="F14" s="21">
        <v>-440</v>
      </c>
      <c r="G14" s="21">
        <v>-1124</v>
      </c>
      <c r="H14" s="57">
        <v>-489</v>
      </c>
      <c r="I14" s="214">
        <v>-792</v>
      </c>
      <c r="K14" s="2" t="s">
        <v>86</v>
      </c>
      <c r="L14" s="18" t="s">
        <v>135</v>
      </c>
      <c r="M14" s="19">
        <f t="shared" ref="M14:S14" si="7">C84</f>
        <v>0</v>
      </c>
      <c r="N14" s="19">
        <f t="shared" si="7"/>
        <v>33</v>
      </c>
      <c r="O14" s="19">
        <f t="shared" si="7"/>
        <v>32</v>
      </c>
      <c r="P14" s="19">
        <f t="shared" si="7"/>
        <v>28</v>
      </c>
      <c r="Q14" s="19">
        <f t="shared" si="7"/>
        <v>17.377840000000003</v>
      </c>
      <c r="R14" s="19">
        <f t="shared" si="7"/>
        <v>6</v>
      </c>
      <c r="S14" s="19">
        <f t="shared" si="7"/>
        <v>4</v>
      </c>
      <c r="T14" s="7"/>
    </row>
    <row r="15" spans="1:20" s="17" customFormat="1" x14ac:dyDescent="0.25">
      <c r="A15" s="79" t="s">
        <v>186</v>
      </c>
      <c r="B15" s="79" t="s">
        <v>209</v>
      </c>
      <c r="C15" s="80">
        <v>-128</v>
      </c>
      <c r="D15" s="80">
        <v>-187</v>
      </c>
      <c r="E15" s="80">
        <v>-231</v>
      </c>
      <c r="F15" s="80">
        <v>-272</v>
      </c>
      <c r="G15" s="80">
        <v>-359</v>
      </c>
      <c r="H15" s="112">
        <v>-410</v>
      </c>
      <c r="I15" s="220">
        <v>-478</v>
      </c>
      <c r="K15" s="122" t="s">
        <v>234</v>
      </c>
      <c r="L15" s="78" t="s">
        <v>247</v>
      </c>
      <c r="M15" s="134">
        <f t="shared" ref="M15:S15" si="8">C97</f>
        <v>568</v>
      </c>
      <c r="N15" s="134">
        <f t="shared" si="8"/>
        <v>952</v>
      </c>
      <c r="O15" s="134">
        <f t="shared" si="8"/>
        <v>747</v>
      </c>
      <c r="P15" s="134">
        <f t="shared" si="8"/>
        <v>1030</v>
      </c>
      <c r="Q15" s="134">
        <f t="shared" si="8"/>
        <v>944.59928000000002</v>
      </c>
      <c r="R15" s="134">
        <f t="shared" si="8"/>
        <v>1571</v>
      </c>
      <c r="S15" s="134">
        <f t="shared" si="8"/>
        <v>1806</v>
      </c>
      <c r="T15" s="7"/>
    </row>
    <row r="16" spans="1:20" x14ac:dyDescent="0.25">
      <c r="A16" s="20" t="s">
        <v>187</v>
      </c>
      <c r="B16" s="20" t="s">
        <v>210</v>
      </c>
      <c r="C16" s="21">
        <v>-325</v>
      </c>
      <c r="D16" s="21">
        <v>-391</v>
      </c>
      <c r="E16" s="21">
        <v>-407</v>
      </c>
      <c r="F16" s="21">
        <v>-441</v>
      </c>
      <c r="G16" s="21">
        <v>-434</v>
      </c>
      <c r="H16" s="21">
        <v>-386</v>
      </c>
      <c r="I16" s="215">
        <v>-369</v>
      </c>
      <c r="K16" s="2" t="s">
        <v>96</v>
      </c>
      <c r="L16" s="6" t="s">
        <v>287</v>
      </c>
      <c r="M16" s="19">
        <f t="shared" ref="M16:S16" si="9">C91+C92</f>
        <v>158</v>
      </c>
      <c r="N16" s="19">
        <f t="shared" si="9"/>
        <v>179</v>
      </c>
      <c r="O16" s="19">
        <f t="shared" si="9"/>
        <v>220</v>
      </c>
      <c r="P16" s="19">
        <f t="shared" si="9"/>
        <v>293</v>
      </c>
      <c r="Q16" s="19">
        <f t="shared" si="9"/>
        <v>396.18493000000001</v>
      </c>
      <c r="R16" s="19">
        <f t="shared" si="9"/>
        <v>375</v>
      </c>
      <c r="S16" s="19">
        <f t="shared" si="9"/>
        <v>1143</v>
      </c>
    </row>
    <row r="17" spans="1:20" x14ac:dyDescent="0.25">
      <c r="A17" s="79" t="s">
        <v>188</v>
      </c>
      <c r="B17" s="79" t="s">
        <v>211</v>
      </c>
      <c r="C17" s="80">
        <v>-1</v>
      </c>
      <c r="D17" s="80">
        <v>0</v>
      </c>
      <c r="E17" s="80">
        <v>-196</v>
      </c>
      <c r="F17" s="80">
        <v>-175</v>
      </c>
      <c r="G17" s="80">
        <v>0</v>
      </c>
      <c r="H17" s="112">
        <v>-8</v>
      </c>
      <c r="I17" s="220">
        <v>-61</v>
      </c>
      <c r="K17" s="132" t="s">
        <v>235</v>
      </c>
      <c r="L17" s="78" t="s">
        <v>288</v>
      </c>
      <c r="M17" s="134">
        <f t="shared" ref="M17:S17" si="10">C95</f>
        <v>326</v>
      </c>
      <c r="N17" s="134">
        <f t="shared" si="10"/>
        <v>603</v>
      </c>
      <c r="O17" s="134">
        <f t="shared" si="10"/>
        <v>357</v>
      </c>
      <c r="P17" s="134">
        <f t="shared" si="10"/>
        <v>699</v>
      </c>
      <c r="Q17" s="134">
        <f t="shared" si="10"/>
        <v>509</v>
      </c>
      <c r="R17" s="134">
        <f t="shared" si="10"/>
        <v>1169</v>
      </c>
      <c r="S17" s="134">
        <f t="shared" si="10"/>
        <v>611</v>
      </c>
    </row>
    <row r="18" spans="1:20" x14ac:dyDescent="0.25">
      <c r="A18" s="20" t="s">
        <v>314</v>
      </c>
      <c r="B18" s="20" t="s">
        <v>315</v>
      </c>
      <c r="C18" s="21">
        <v>0</v>
      </c>
      <c r="D18" s="21">
        <v>0</v>
      </c>
      <c r="E18" s="21">
        <v>499</v>
      </c>
      <c r="F18" s="21">
        <v>0</v>
      </c>
      <c r="G18" s="21">
        <v>600</v>
      </c>
      <c r="H18" s="21">
        <v>0</v>
      </c>
      <c r="I18" s="214">
        <v>24</v>
      </c>
      <c r="J18" s="7"/>
      <c r="K18" s="3" t="s">
        <v>236</v>
      </c>
      <c r="L18" s="6" t="s">
        <v>250</v>
      </c>
      <c r="M18" s="19">
        <f t="shared" ref="M18:S18" si="11">C99</f>
        <v>0</v>
      </c>
      <c r="N18" s="19">
        <f t="shared" si="11"/>
        <v>0</v>
      </c>
      <c r="O18" s="19">
        <f t="shared" si="11"/>
        <v>499</v>
      </c>
      <c r="P18" s="19">
        <f t="shared" si="11"/>
        <v>499</v>
      </c>
      <c r="Q18" s="19">
        <f t="shared" si="11"/>
        <v>1098.5064399999999</v>
      </c>
      <c r="R18" s="19">
        <f t="shared" si="11"/>
        <v>1098.5064399999999</v>
      </c>
      <c r="S18" s="19">
        <f t="shared" si="11"/>
        <v>1098.5064399999999</v>
      </c>
    </row>
    <row r="19" spans="1:20" x14ac:dyDescent="0.25">
      <c r="A19" s="79" t="s">
        <v>191</v>
      </c>
      <c r="B19" s="79" t="s">
        <v>214</v>
      </c>
      <c r="C19" s="80">
        <v>-1</v>
      </c>
      <c r="D19" s="80">
        <v>-1</v>
      </c>
      <c r="E19" s="80">
        <f>-6+1</f>
        <v>-5</v>
      </c>
      <c r="F19" s="80">
        <v>-4</v>
      </c>
      <c r="G19" s="80">
        <v>-11</v>
      </c>
      <c r="H19" s="220">
        <v>-27</v>
      </c>
      <c r="I19" s="220">
        <v>-4</v>
      </c>
      <c r="K19" s="135" t="s">
        <v>103</v>
      </c>
      <c r="L19" s="78" t="s">
        <v>151</v>
      </c>
      <c r="M19" s="134">
        <f t="shared" ref="M19:S19" si="12">C101</f>
        <v>2234</v>
      </c>
      <c r="N19" s="134">
        <f t="shared" si="12"/>
        <v>2475</v>
      </c>
      <c r="O19" s="134">
        <f t="shared" si="12"/>
        <v>2405</v>
      </c>
      <c r="P19" s="134">
        <f t="shared" si="12"/>
        <v>2533</v>
      </c>
      <c r="Q19" s="134">
        <f t="shared" si="12"/>
        <v>2644.1446299999998</v>
      </c>
      <c r="R19" s="134">
        <f t="shared" si="12"/>
        <v>3167.5064400000001</v>
      </c>
      <c r="S19" s="134">
        <f t="shared" si="12"/>
        <v>3307.5064400000001</v>
      </c>
    </row>
    <row r="20" spans="1:20" x14ac:dyDescent="0.25">
      <c r="A20" s="66" t="s">
        <v>192</v>
      </c>
      <c r="B20" s="66" t="s">
        <v>215</v>
      </c>
      <c r="C20" s="68">
        <f t="shared" ref="C20:I20" si="13">SUM(C13:C16)+SUM(C17:C19)</f>
        <v>-928</v>
      </c>
      <c r="D20" s="68">
        <f t="shared" si="13"/>
        <v>-1081</v>
      </c>
      <c r="E20" s="68">
        <f t="shared" si="13"/>
        <v>-1316</v>
      </c>
      <c r="F20" s="68">
        <f t="shared" si="13"/>
        <v>-1490</v>
      </c>
      <c r="G20" s="68">
        <f t="shared" si="13"/>
        <v>-1524</v>
      </c>
      <c r="H20" s="68">
        <f t="shared" si="13"/>
        <v>-4256</v>
      </c>
      <c r="I20" s="68">
        <f t="shared" si="13"/>
        <v>-2313</v>
      </c>
      <c r="K20" s="3" t="s">
        <v>105</v>
      </c>
      <c r="L20" s="6" t="s">
        <v>153</v>
      </c>
      <c r="M20" s="19">
        <f t="shared" ref="M20:S20" si="14">C116</f>
        <v>2069</v>
      </c>
      <c r="N20" s="19">
        <f t="shared" si="14"/>
        <v>2185</v>
      </c>
      <c r="O20" s="19">
        <f t="shared" si="14"/>
        <v>2209</v>
      </c>
      <c r="P20" s="19">
        <f t="shared" si="14"/>
        <v>2361</v>
      </c>
      <c r="Q20" s="19">
        <f t="shared" si="14"/>
        <v>2544.049</v>
      </c>
      <c r="R20" s="19">
        <f t="shared" si="14"/>
        <v>2721.049</v>
      </c>
      <c r="S20" s="19">
        <f t="shared" si="14"/>
        <v>2861.049</v>
      </c>
    </row>
    <row r="21" spans="1:20" x14ac:dyDescent="0.25">
      <c r="A21" s="20"/>
      <c r="B21" s="20"/>
      <c r="C21" s="20"/>
      <c r="D21" s="20"/>
      <c r="K21" s="136" t="s">
        <v>237</v>
      </c>
      <c r="L21" s="78" t="s">
        <v>252</v>
      </c>
      <c r="M21" s="134">
        <f t="shared" ref="M21:S21" si="15">C138</f>
        <v>165</v>
      </c>
      <c r="N21" s="134">
        <f t="shared" si="15"/>
        <v>290</v>
      </c>
      <c r="O21" s="134">
        <f t="shared" si="15"/>
        <v>196</v>
      </c>
      <c r="P21" s="134">
        <f t="shared" si="15"/>
        <v>172</v>
      </c>
      <c r="Q21" s="134">
        <f t="shared" si="15"/>
        <v>99.567609999999988</v>
      </c>
      <c r="R21" s="134">
        <f t="shared" si="15"/>
        <v>447</v>
      </c>
      <c r="S21" s="134">
        <f t="shared" si="15"/>
        <v>447</v>
      </c>
    </row>
    <row r="22" spans="1:20" x14ac:dyDescent="0.25">
      <c r="A22" s="66" t="s">
        <v>193</v>
      </c>
      <c r="B22" s="66" t="s">
        <v>216</v>
      </c>
      <c r="C22" s="69">
        <f t="shared" ref="C22:I22" si="16">C11+C20</f>
        <v>22</v>
      </c>
      <c r="D22" s="69">
        <f t="shared" si="16"/>
        <v>107</v>
      </c>
      <c r="E22" s="69">
        <f t="shared" si="16"/>
        <v>20</v>
      </c>
      <c r="F22" s="69">
        <f t="shared" si="16"/>
        <v>155</v>
      </c>
      <c r="G22" s="69">
        <f t="shared" si="16"/>
        <v>207.89729000001989</v>
      </c>
      <c r="H22" s="69">
        <f t="shared" si="16"/>
        <v>446</v>
      </c>
      <c r="I22" s="69">
        <f t="shared" si="16"/>
        <v>537</v>
      </c>
      <c r="K22" s="4" t="s">
        <v>238</v>
      </c>
      <c r="L22" s="23" t="s">
        <v>253</v>
      </c>
      <c r="M22" s="24">
        <f t="shared" ref="M22:S22" si="17">C122+C129</f>
        <v>15</v>
      </c>
      <c r="N22" s="24">
        <f t="shared" si="17"/>
        <v>121</v>
      </c>
      <c r="O22" s="24">
        <f t="shared" si="17"/>
        <v>74</v>
      </c>
      <c r="P22" s="24">
        <f t="shared" si="17"/>
        <v>31</v>
      </c>
      <c r="Q22" s="24">
        <f t="shared" si="17"/>
        <v>0</v>
      </c>
      <c r="R22" s="24">
        <f t="shared" si="17"/>
        <v>0</v>
      </c>
      <c r="S22" s="24">
        <f t="shared" si="17"/>
        <v>0</v>
      </c>
    </row>
    <row r="23" spans="1:20" x14ac:dyDescent="0.25">
      <c r="A23" s="79" t="s">
        <v>194</v>
      </c>
      <c r="B23" s="79" t="s">
        <v>217</v>
      </c>
      <c r="C23" s="80">
        <v>-4</v>
      </c>
      <c r="D23" s="80">
        <v>-7</v>
      </c>
      <c r="E23" s="80">
        <v>-22</v>
      </c>
      <c r="F23" s="80">
        <v>-9</v>
      </c>
      <c r="G23" s="80">
        <v>-6</v>
      </c>
      <c r="H23" s="112">
        <v>-60</v>
      </c>
      <c r="I23" s="112">
        <v>-23</v>
      </c>
      <c r="K23" s="123" t="s">
        <v>290</v>
      </c>
      <c r="L23" s="249" t="s">
        <v>291</v>
      </c>
      <c r="M23" s="250">
        <f>M11/C108</f>
        <v>9.99131190269331E-3</v>
      </c>
      <c r="N23" s="250">
        <f>N11/D108</f>
        <v>5.0390964378801043E-2</v>
      </c>
      <c r="O23" s="250">
        <f>O11/E108</f>
        <v>1.0425716768027803E-2</v>
      </c>
      <c r="P23" s="250">
        <f>(P11-26)/F108</f>
        <v>5.4735013032145959E-2</v>
      </c>
      <c r="Q23" s="250">
        <v>0</v>
      </c>
      <c r="R23" s="250">
        <f>R11/H108</f>
        <v>0.15985758774031308</v>
      </c>
      <c r="S23" s="250">
        <f>S11/I108</f>
        <v>0.20590352333942502</v>
      </c>
    </row>
    <row r="24" spans="1:20" x14ac:dyDescent="0.25">
      <c r="A24" s="20" t="s">
        <v>195</v>
      </c>
      <c r="B24" s="20" t="s">
        <v>218</v>
      </c>
      <c r="C24" s="21">
        <v>7</v>
      </c>
      <c r="D24" s="21">
        <v>29</v>
      </c>
      <c r="E24" s="21">
        <v>29</v>
      </c>
      <c r="F24" s="21">
        <v>23</v>
      </c>
      <c r="G24" s="21">
        <v>30</v>
      </c>
      <c r="H24" s="57">
        <v>23</v>
      </c>
      <c r="I24" s="137">
        <v>13</v>
      </c>
      <c r="K24" s="123" t="s">
        <v>239</v>
      </c>
      <c r="L24" s="249" t="s">
        <v>255</v>
      </c>
      <c r="M24" s="126">
        <f t="shared" ref="M24:S24" si="18">M11/M20</f>
        <v>1.1116481391976801E-2</v>
      </c>
      <c r="N24" s="126">
        <f t="shared" si="18"/>
        <v>5.3089244851258578E-2</v>
      </c>
      <c r="O24" s="126">
        <f t="shared" si="18"/>
        <v>1.0864644635581712E-2</v>
      </c>
      <c r="P24" s="126">
        <f t="shared" si="18"/>
        <v>6.4379500211774673E-2</v>
      </c>
      <c r="Q24" s="126">
        <f t="shared" si="18"/>
        <v>8.211213306033803E-2</v>
      </c>
      <c r="R24" s="126">
        <f t="shared" si="18"/>
        <v>0.13524195999410521</v>
      </c>
      <c r="S24" s="126">
        <f t="shared" si="18"/>
        <v>0.1656734994751925</v>
      </c>
    </row>
    <row r="25" spans="1:20" x14ac:dyDescent="0.25">
      <c r="A25" s="66" t="s">
        <v>197</v>
      </c>
      <c r="B25" s="66" t="s">
        <v>219</v>
      </c>
      <c r="C25" s="68">
        <f t="shared" ref="C25:D25" si="19">SUM(C23:C24)</f>
        <v>3</v>
      </c>
      <c r="D25" s="68">
        <f t="shared" si="19"/>
        <v>22</v>
      </c>
      <c r="E25" s="68">
        <f>SUM(E23:E24)</f>
        <v>7</v>
      </c>
      <c r="F25" s="68">
        <f>SUM(F23:F24)</f>
        <v>14</v>
      </c>
      <c r="G25" s="68">
        <f>SUM(G23:G24)</f>
        <v>24</v>
      </c>
      <c r="H25" s="68">
        <f>SUM(H23:H24)</f>
        <v>-37</v>
      </c>
      <c r="I25" s="68">
        <f>SUM(I23:I24)</f>
        <v>-10</v>
      </c>
      <c r="K25" s="123" t="s">
        <v>240</v>
      </c>
      <c r="L25" s="249" t="s">
        <v>256</v>
      </c>
      <c r="M25" s="126">
        <f t="shared" ref="M25:S25" si="20">M11/M19</f>
        <v>1.0295434198746643E-2</v>
      </c>
      <c r="N25" s="126">
        <f t="shared" si="20"/>
        <v>4.6868686868686872E-2</v>
      </c>
      <c r="O25" s="126">
        <f t="shared" si="20"/>
        <v>9.9792099792099798E-3</v>
      </c>
      <c r="P25" s="126">
        <f t="shared" si="20"/>
        <v>6.0007895775759969E-2</v>
      </c>
      <c r="Q25" s="126">
        <f t="shared" si="20"/>
        <v>7.900373059397281E-2</v>
      </c>
      <c r="R25" s="126">
        <f t="shared" si="20"/>
        <v>0.11617971643334685</v>
      </c>
      <c r="S25" s="126">
        <f t="shared" si="20"/>
        <v>0.14331037855817447</v>
      </c>
    </row>
    <row r="26" spans="1:20" x14ac:dyDescent="0.25">
      <c r="A26" s="79" t="s">
        <v>198</v>
      </c>
      <c r="B26" s="79" t="s">
        <v>220</v>
      </c>
      <c r="C26" s="78"/>
      <c r="D26" s="78"/>
      <c r="E26" s="78"/>
      <c r="F26" s="78"/>
      <c r="G26" s="78"/>
      <c r="H26" s="78"/>
      <c r="I26" s="78"/>
      <c r="K26" s="123" t="s">
        <v>241</v>
      </c>
      <c r="L26" s="249" t="s">
        <v>273</v>
      </c>
      <c r="M26" s="251">
        <f>M22/M20</f>
        <v>7.2498791686805217E-3</v>
      </c>
      <c r="N26" s="251">
        <f>N22/N20</f>
        <v>5.5377574370709379E-2</v>
      </c>
      <c r="O26" s="251">
        <f>O22/O20</f>
        <v>3.3499320959710276E-2</v>
      </c>
      <c r="P26" s="251">
        <f t="shared" ref="P26:S26" si="21">P22/P20</f>
        <v>1.3130029648454045E-2</v>
      </c>
      <c r="Q26" s="251">
        <f t="shared" si="21"/>
        <v>0</v>
      </c>
      <c r="R26" s="251">
        <f t="shared" si="21"/>
        <v>0</v>
      </c>
      <c r="S26" s="251">
        <f t="shared" si="21"/>
        <v>0</v>
      </c>
    </row>
    <row r="27" spans="1:20" s="11" customFormat="1" x14ac:dyDescent="0.25">
      <c r="A27" s="66" t="s">
        <v>199</v>
      </c>
      <c r="B27" s="66" t="s">
        <v>221</v>
      </c>
      <c r="C27" s="69">
        <f t="shared" ref="C27:I27" si="22">C22+C25</f>
        <v>25</v>
      </c>
      <c r="D27" s="69">
        <f t="shared" si="22"/>
        <v>129</v>
      </c>
      <c r="E27" s="69">
        <f t="shared" si="22"/>
        <v>27</v>
      </c>
      <c r="F27" s="69">
        <f t="shared" si="22"/>
        <v>169</v>
      </c>
      <c r="G27" s="69">
        <f t="shared" si="22"/>
        <v>231.89729000001989</v>
      </c>
      <c r="H27" s="69">
        <f t="shared" si="22"/>
        <v>409</v>
      </c>
      <c r="I27" s="69">
        <f t="shared" si="22"/>
        <v>527</v>
      </c>
      <c r="K27" s="6"/>
      <c r="L27" s="6"/>
      <c r="M27" s="6"/>
      <c r="N27" s="6"/>
      <c r="O27" s="6"/>
      <c r="P27" s="6"/>
      <c r="Q27" s="6"/>
      <c r="R27" s="6"/>
      <c r="S27" s="6"/>
      <c r="T27" s="25"/>
    </row>
    <row r="28" spans="1:20" s="26" customFormat="1" x14ac:dyDescent="0.25">
      <c r="A28" s="20" t="s">
        <v>200</v>
      </c>
      <c r="B28" s="20" t="s">
        <v>226</v>
      </c>
      <c r="C28" s="21">
        <v>-2</v>
      </c>
      <c r="D28" s="21">
        <v>-13</v>
      </c>
      <c r="E28" s="21">
        <v>-3</v>
      </c>
      <c r="F28" s="21">
        <v>-17</v>
      </c>
      <c r="G28" s="21">
        <v>-23</v>
      </c>
      <c r="H28" s="21">
        <v>-41</v>
      </c>
      <c r="I28" s="21">
        <v>-53</v>
      </c>
      <c r="K28" s="6"/>
      <c r="L28" s="6"/>
      <c r="M28" s="6"/>
      <c r="N28" s="6"/>
      <c r="O28" s="6"/>
      <c r="P28" s="6"/>
      <c r="Q28" s="6"/>
      <c r="R28" s="6"/>
      <c r="S28" s="6"/>
      <c r="T28" s="27"/>
    </row>
    <row r="29" spans="1:20" ht="30" x14ac:dyDescent="0.25">
      <c r="A29" s="66" t="s">
        <v>201</v>
      </c>
      <c r="B29" s="66" t="s">
        <v>222</v>
      </c>
      <c r="C29" s="69">
        <f t="shared" ref="C29:I29" si="23">C27+C28</f>
        <v>23</v>
      </c>
      <c r="D29" s="69">
        <f t="shared" si="23"/>
        <v>116</v>
      </c>
      <c r="E29" s="69">
        <f t="shared" si="23"/>
        <v>24</v>
      </c>
      <c r="F29" s="69">
        <f t="shared" si="23"/>
        <v>152</v>
      </c>
      <c r="G29" s="69">
        <f t="shared" si="23"/>
        <v>208.89729000001989</v>
      </c>
      <c r="H29" s="69">
        <f t="shared" si="23"/>
        <v>368</v>
      </c>
      <c r="I29" s="69">
        <f t="shared" si="23"/>
        <v>474</v>
      </c>
    </row>
    <row r="30" spans="1:20" x14ac:dyDescent="0.25">
      <c r="A30" s="79"/>
      <c r="B30" s="85"/>
      <c r="C30" s="78"/>
      <c r="D30" s="78"/>
      <c r="E30" s="78"/>
      <c r="F30" s="78"/>
      <c r="G30" s="78"/>
      <c r="H30" s="78"/>
      <c r="I30" s="78"/>
      <c r="K30" s="57"/>
    </row>
    <row r="31" spans="1:20" x14ac:dyDescent="0.25">
      <c r="A31" s="66" t="s">
        <v>205</v>
      </c>
      <c r="B31" s="66" t="s">
        <v>223</v>
      </c>
      <c r="C31" s="69">
        <f t="shared" ref="C31:D31" si="24">C29</f>
        <v>23</v>
      </c>
      <c r="D31" s="69">
        <f t="shared" si="24"/>
        <v>116</v>
      </c>
      <c r="E31" s="69">
        <f>E29</f>
        <v>24</v>
      </c>
      <c r="F31" s="69">
        <f>F29</f>
        <v>152</v>
      </c>
      <c r="G31" s="69">
        <f>G29</f>
        <v>208.89729000001989</v>
      </c>
      <c r="H31" s="69">
        <f>H29</f>
        <v>368</v>
      </c>
      <c r="I31" s="69">
        <f>I29</f>
        <v>474</v>
      </c>
      <c r="K31" s="57"/>
    </row>
    <row r="32" spans="1:20" x14ac:dyDescent="0.25">
      <c r="A32" s="31"/>
      <c r="B32" s="31"/>
      <c r="C32" s="31"/>
      <c r="D32" s="31"/>
      <c r="K32" s="57"/>
    </row>
    <row r="33" spans="1:20" x14ac:dyDescent="0.25">
      <c r="A33" s="66" t="s">
        <v>206</v>
      </c>
      <c r="B33" s="66" t="s">
        <v>224</v>
      </c>
      <c r="C33" s="283">
        <f>C31/C108</f>
        <v>9.99131190269331E-3</v>
      </c>
      <c r="D33" s="283">
        <f t="shared" ref="D33:I33" si="25">D31/D108</f>
        <v>5.0390964378801043E-2</v>
      </c>
      <c r="E33" s="283">
        <f t="shared" si="25"/>
        <v>1.0425716768027803E-2</v>
      </c>
      <c r="F33" s="283">
        <f t="shared" si="25"/>
        <v>6.6029539530842743E-2</v>
      </c>
      <c r="G33" s="283">
        <f t="shared" si="25"/>
        <v>9.0744067567640779E-2</v>
      </c>
      <c r="H33" s="283">
        <f t="shared" si="25"/>
        <v>0.15985758774031308</v>
      </c>
      <c r="I33" s="283">
        <f t="shared" si="25"/>
        <v>0.20590352333942502</v>
      </c>
      <c r="K33" s="57"/>
      <c r="L33" s="26"/>
      <c r="M33" s="26"/>
      <c r="N33" s="26"/>
      <c r="O33" s="26"/>
      <c r="P33" s="26"/>
      <c r="Q33" s="26"/>
      <c r="R33" s="26"/>
      <c r="S33" s="26"/>
    </row>
    <row r="34" spans="1:20" x14ac:dyDescent="0.25">
      <c r="K34" s="57"/>
      <c r="L34" s="29"/>
      <c r="M34" s="29"/>
      <c r="N34" s="29"/>
      <c r="O34" s="29"/>
      <c r="P34" s="29"/>
      <c r="Q34" s="29"/>
      <c r="R34" s="29"/>
      <c r="S34" s="29"/>
    </row>
    <row r="35" spans="1:20" s="26" customFormat="1" x14ac:dyDescent="0.25">
      <c r="A35" s="8"/>
      <c r="B35" s="8"/>
      <c r="C35" s="8"/>
      <c r="D35" s="8"/>
      <c r="E35" s="6"/>
      <c r="F35" s="6"/>
      <c r="G35" s="6"/>
      <c r="H35" s="6"/>
      <c r="I35" s="6"/>
      <c r="K35" s="57"/>
      <c r="L35" s="6"/>
      <c r="M35" s="6"/>
      <c r="N35" s="6"/>
      <c r="O35" s="6"/>
      <c r="P35" s="6"/>
      <c r="Q35" s="6"/>
      <c r="R35" s="6"/>
      <c r="S35" s="6"/>
      <c r="T35" s="27"/>
    </row>
    <row r="36" spans="1:20" s="29" customFormat="1" x14ac:dyDescent="0.25">
      <c r="A36" s="8"/>
      <c r="B36" s="8"/>
      <c r="C36" s="8"/>
      <c r="D36" s="8"/>
      <c r="E36" s="6"/>
      <c r="F36" s="6"/>
      <c r="G36" s="6"/>
      <c r="H36" s="6"/>
      <c r="I36" s="6"/>
      <c r="K36" s="57"/>
      <c r="L36" s="6"/>
      <c r="M36" s="6"/>
      <c r="N36" s="6"/>
      <c r="O36" s="6"/>
      <c r="P36" s="6"/>
      <c r="Q36" s="6"/>
      <c r="R36" s="6"/>
      <c r="S36" s="6"/>
      <c r="T36" s="30"/>
    </row>
    <row r="37" spans="1:20" x14ac:dyDescent="0.25">
      <c r="K37" s="57"/>
    </row>
    <row r="38" spans="1:20" ht="21" x14ac:dyDescent="0.35">
      <c r="A38" s="285" t="s">
        <v>274</v>
      </c>
    </row>
    <row r="40" spans="1:20" x14ac:dyDescent="0.25">
      <c r="A40" s="74"/>
      <c r="B40" s="74"/>
      <c r="C40" s="64">
        <v>2010</v>
      </c>
      <c r="D40" s="64">
        <v>2011</v>
      </c>
      <c r="E40" s="64">
        <v>2012</v>
      </c>
      <c r="F40" s="64">
        <v>2013</v>
      </c>
      <c r="G40" s="64">
        <v>2014</v>
      </c>
      <c r="H40" s="64">
        <v>2015</v>
      </c>
      <c r="I40" s="64">
        <v>2016</v>
      </c>
    </row>
    <row r="41" spans="1:20" x14ac:dyDescent="0.25">
      <c r="A41" s="75"/>
      <c r="B41" s="75"/>
      <c r="C41" s="65" t="s">
        <v>3</v>
      </c>
      <c r="D41" s="65" t="s">
        <v>3</v>
      </c>
      <c r="E41" s="65" t="s">
        <v>3</v>
      </c>
      <c r="F41" s="65" t="s">
        <v>3</v>
      </c>
      <c r="G41" s="65" t="s">
        <v>3</v>
      </c>
      <c r="H41" s="65" t="s">
        <v>3</v>
      </c>
      <c r="I41" s="65" t="s">
        <v>3</v>
      </c>
    </row>
    <row r="42" spans="1:20" x14ac:dyDescent="0.25">
      <c r="A42" s="110" t="s">
        <v>11</v>
      </c>
      <c r="B42" s="32" t="s">
        <v>43</v>
      </c>
      <c r="C42" s="32"/>
      <c r="D42" s="32"/>
      <c r="E42" s="138"/>
      <c r="H42" s="138"/>
      <c r="I42" s="138"/>
    </row>
    <row r="43" spans="1:20" x14ac:dyDescent="0.25">
      <c r="A43" s="81" t="s">
        <v>12</v>
      </c>
      <c r="B43" s="81" t="s">
        <v>44</v>
      </c>
      <c r="C43" s="80">
        <v>838</v>
      </c>
      <c r="D43" s="80">
        <v>1090</v>
      </c>
      <c r="E43" s="80">
        <v>1399</v>
      </c>
      <c r="F43" s="80">
        <v>1619</v>
      </c>
      <c r="G43" s="80">
        <v>1649.874579999999</v>
      </c>
      <c r="H43" s="80">
        <v>5797</v>
      </c>
      <c r="I43" s="80">
        <v>2387</v>
      </c>
    </row>
    <row r="44" spans="1:20" x14ac:dyDescent="0.25">
      <c r="A44" s="33" t="s">
        <v>13</v>
      </c>
      <c r="B44" s="33" t="s">
        <v>45</v>
      </c>
      <c r="C44" s="21">
        <v>-394</v>
      </c>
      <c r="D44" s="21">
        <v>-508</v>
      </c>
      <c r="E44" s="21">
        <v>-947</v>
      </c>
      <c r="F44" s="21">
        <v>-948</v>
      </c>
      <c r="G44" s="21">
        <v>-821.1047843078203</v>
      </c>
      <c r="H44" s="21">
        <v>-4095</v>
      </c>
      <c r="I44" s="21">
        <v>-1847</v>
      </c>
    </row>
    <row r="45" spans="1:20" ht="30" x14ac:dyDescent="0.25">
      <c r="A45" s="81" t="s">
        <v>14</v>
      </c>
      <c r="B45" s="81" t="s">
        <v>46</v>
      </c>
      <c r="C45" s="80">
        <v>-128</v>
      </c>
      <c r="D45" s="80">
        <v>-135</v>
      </c>
      <c r="E45" s="80">
        <v>-234</v>
      </c>
      <c r="F45" s="80">
        <v>-251</v>
      </c>
      <c r="G45" s="80">
        <v>-339.47090999999995</v>
      </c>
      <c r="H45" s="80">
        <v>-385</v>
      </c>
      <c r="I45" s="80">
        <v>-432</v>
      </c>
    </row>
    <row r="46" spans="1:20" x14ac:dyDescent="0.25">
      <c r="A46" s="33" t="s">
        <v>15</v>
      </c>
      <c r="B46" s="33"/>
      <c r="C46" s="21"/>
      <c r="D46" s="21"/>
      <c r="E46" s="21"/>
      <c r="F46" s="21"/>
      <c r="G46" s="21"/>
      <c r="H46" s="21">
        <v>-5</v>
      </c>
      <c r="I46" s="21">
        <v>-5</v>
      </c>
    </row>
    <row r="47" spans="1:20" x14ac:dyDescent="0.25">
      <c r="A47" s="81" t="s">
        <v>76</v>
      </c>
      <c r="B47" s="81" t="s">
        <v>77</v>
      </c>
      <c r="C47" s="80"/>
      <c r="D47" s="80"/>
      <c r="E47" s="80"/>
      <c r="F47" s="80">
        <v>-5</v>
      </c>
      <c r="G47" s="80">
        <v>-22</v>
      </c>
      <c r="H47" s="80">
        <v>-51</v>
      </c>
      <c r="I47" s="80">
        <v>-43</v>
      </c>
    </row>
    <row r="48" spans="1:20" x14ac:dyDescent="0.25">
      <c r="A48" s="33" t="s">
        <v>18</v>
      </c>
      <c r="B48" s="33" t="s">
        <v>50</v>
      </c>
      <c r="C48" s="21">
        <v>30</v>
      </c>
      <c r="D48" s="21">
        <v>-49</v>
      </c>
      <c r="E48" s="21">
        <v>78</v>
      </c>
      <c r="F48" s="21">
        <v>13</v>
      </c>
      <c r="G48" s="21">
        <v>-3</v>
      </c>
      <c r="H48" s="21">
        <v>-147</v>
      </c>
      <c r="I48" s="21">
        <v>-122</v>
      </c>
    </row>
    <row r="49" spans="1:9" x14ac:dyDescent="0.25">
      <c r="A49" s="71" t="s">
        <v>19</v>
      </c>
      <c r="B49" s="71" t="s">
        <v>51</v>
      </c>
      <c r="C49" s="68">
        <f t="shared" ref="C49:D49" si="26">SUM(C43:C48)</f>
        <v>346</v>
      </c>
      <c r="D49" s="68">
        <f t="shared" si="26"/>
        <v>398</v>
      </c>
      <c r="E49" s="68">
        <f>SUM(E43:E48)</f>
        <v>296</v>
      </c>
      <c r="F49" s="68">
        <f>SUM(F43:F48)</f>
        <v>428</v>
      </c>
      <c r="G49" s="68">
        <f>SUM(G43:G48)</f>
        <v>464.29888569217877</v>
      </c>
      <c r="H49" s="68">
        <f>SUM(H43:H48)</f>
        <v>1114</v>
      </c>
      <c r="I49" s="68">
        <f>SUM(I43:I48)</f>
        <v>-62</v>
      </c>
    </row>
    <row r="50" spans="1:9" x14ac:dyDescent="0.25">
      <c r="A50" s="33"/>
      <c r="B50" s="35"/>
      <c r="C50" s="138"/>
      <c r="D50" s="138"/>
      <c r="E50" s="138"/>
      <c r="F50" s="21"/>
      <c r="G50" s="21"/>
      <c r="H50" s="138"/>
      <c r="I50" s="138"/>
    </row>
    <row r="51" spans="1:9" x14ac:dyDescent="0.25">
      <c r="A51" s="155" t="s">
        <v>20</v>
      </c>
      <c r="B51" s="91" t="s">
        <v>52</v>
      </c>
      <c r="C51" s="151"/>
      <c r="D51" s="151"/>
      <c r="E51" s="151"/>
      <c r="F51" s="80"/>
      <c r="G51" s="80"/>
      <c r="H51" s="151"/>
      <c r="I51" s="151"/>
    </row>
    <row r="52" spans="1:9" x14ac:dyDescent="0.25">
      <c r="A52" s="33" t="s">
        <v>21</v>
      </c>
      <c r="B52" s="33" t="s">
        <v>53</v>
      </c>
      <c r="C52" s="21">
        <v>-208</v>
      </c>
      <c r="D52" s="21">
        <v>-93</v>
      </c>
      <c r="E52" s="21">
        <v>-35</v>
      </c>
      <c r="F52" s="21">
        <v>-39</v>
      </c>
      <c r="G52" s="21">
        <v>-22</v>
      </c>
      <c r="H52" s="21">
        <v>-279</v>
      </c>
      <c r="I52" s="21">
        <v>-273</v>
      </c>
    </row>
    <row r="53" spans="1:9" x14ac:dyDescent="0.25">
      <c r="A53" s="81" t="s">
        <v>22</v>
      </c>
      <c r="B53" s="81" t="s">
        <v>54</v>
      </c>
      <c r="C53" s="80"/>
      <c r="D53" s="80"/>
      <c r="E53" s="80">
        <v>11</v>
      </c>
      <c r="F53" s="80"/>
      <c r="G53" s="80"/>
      <c r="H53" s="80"/>
      <c r="I53" s="80"/>
    </row>
    <row r="54" spans="1:9" x14ac:dyDescent="0.25">
      <c r="A54" s="33" t="s">
        <v>25</v>
      </c>
      <c r="B54" s="33" t="s">
        <v>57</v>
      </c>
      <c r="C54" s="21"/>
      <c r="D54" s="21"/>
      <c r="E54" s="21">
        <v>-499</v>
      </c>
      <c r="F54" s="21">
        <v>-7</v>
      </c>
      <c r="G54" s="21">
        <v>-600</v>
      </c>
      <c r="H54" s="21"/>
      <c r="I54" s="21"/>
    </row>
    <row r="55" spans="1:9" x14ac:dyDescent="0.25">
      <c r="A55" s="81" t="s">
        <v>343</v>
      </c>
      <c r="B55" s="81" t="s">
        <v>58</v>
      </c>
      <c r="C55" s="80"/>
      <c r="D55" s="80"/>
      <c r="E55" s="80"/>
      <c r="F55" s="80"/>
      <c r="G55" s="80"/>
      <c r="H55" s="80">
        <v>-188</v>
      </c>
      <c r="I55" s="80">
        <v>-216</v>
      </c>
    </row>
    <row r="56" spans="1:9" x14ac:dyDescent="0.25">
      <c r="A56" s="33" t="s">
        <v>30</v>
      </c>
      <c r="B56" s="33" t="s">
        <v>62</v>
      </c>
      <c r="C56" s="21"/>
      <c r="D56" s="21"/>
      <c r="E56" s="21">
        <v>36</v>
      </c>
      <c r="F56" s="21">
        <v>12</v>
      </c>
      <c r="G56" s="21">
        <v>32</v>
      </c>
      <c r="H56" s="21"/>
      <c r="I56" s="21"/>
    </row>
    <row r="57" spans="1:9" x14ac:dyDescent="0.25">
      <c r="A57" s="71" t="s">
        <v>33</v>
      </c>
      <c r="B57" s="71" t="s">
        <v>65</v>
      </c>
      <c r="C57" s="68">
        <f t="shared" ref="C57:D57" si="27">SUM(C52:C56)</f>
        <v>-208</v>
      </c>
      <c r="D57" s="68">
        <f t="shared" si="27"/>
        <v>-93</v>
      </c>
      <c r="E57" s="68">
        <f>SUM(E52:E56)</f>
        <v>-487</v>
      </c>
      <c r="F57" s="68">
        <f>SUM(F52:F56)</f>
        <v>-34</v>
      </c>
      <c r="G57" s="68">
        <f>SUM(G52:G56)</f>
        <v>-590</v>
      </c>
      <c r="H57" s="68">
        <f>SUM(H52:H56)</f>
        <v>-467</v>
      </c>
      <c r="I57" s="68">
        <f>SUM(I52:I56)</f>
        <v>-489</v>
      </c>
    </row>
    <row r="58" spans="1:9" x14ac:dyDescent="0.25">
      <c r="A58" s="33"/>
      <c r="B58" s="36"/>
      <c r="C58" s="138"/>
      <c r="D58" s="138"/>
      <c r="E58" s="138"/>
      <c r="F58" s="21"/>
      <c r="G58" s="21"/>
      <c r="H58" s="138"/>
      <c r="I58" s="138"/>
    </row>
    <row r="59" spans="1:9" x14ac:dyDescent="0.25">
      <c r="A59" s="155" t="s">
        <v>34</v>
      </c>
      <c r="B59" s="91" t="s">
        <v>66</v>
      </c>
      <c r="C59" s="151"/>
      <c r="D59" s="151"/>
      <c r="E59" s="151"/>
      <c r="F59" s="80"/>
      <c r="G59" s="80"/>
      <c r="H59" s="151"/>
      <c r="I59" s="151"/>
    </row>
    <row r="60" spans="1:9" x14ac:dyDescent="0.25">
      <c r="A60" s="33" t="s">
        <v>27</v>
      </c>
      <c r="B60" s="33" t="s">
        <v>59</v>
      </c>
      <c r="C60" s="21"/>
      <c r="D60" s="21"/>
      <c r="E60" s="21"/>
      <c r="F60" s="21"/>
      <c r="G60" s="21"/>
      <c r="H60" s="21">
        <v>475</v>
      </c>
      <c r="I60" s="21"/>
    </row>
    <row r="61" spans="1:9" x14ac:dyDescent="0.25">
      <c r="A61" s="81" t="s">
        <v>29</v>
      </c>
      <c r="B61" s="81" t="s">
        <v>61</v>
      </c>
      <c r="C61" s="80"/>
      <c r="D61" s="80"/>
      <c r="E61" s="80"/>
      <c r="F61" s="80"/>
      <c r="G61" s="80"/>
      <c r="H61" s="80">
        <v>-475</v>
      </c>
      <c r="I61" s="80"/>
    </row>
    <row r="62" spans="1:9" x14ac:dyDescent="0.25">
      <c r="A62" s="33" t="s">
        <v>35</v>
      </c>
      <c r="B62" s="33" t="s">
        <v>67</v>
      </c>
      <c r="C62" s="21">
        <v>-10</v>
      </c>
      <c r="D62" s="21">
        <v>-26</v>
      </c>
      <c r="E62" s="21">
        <v>-54</v>
      </c>
      <c r="F62" s="21">
        <v>-43</v>
      </c>
      <c r="G62" s="21">
        <v>-30.977129999999999</v>
      </c>
      <c r="H62" s="21"/>
      <c r="I62" s="21"/>
    </row>
    <row r="63" spans="1:9" x14ac:dyDescent="0.25">
      <c r="A63" s="81" t="s">
        <v>294</v>
      </c>
      <c r="B63" s="81"/>
      <c r="C63" s="80">
        <v>176</v>
      </c>
      <c r="D63" s="80"/>
      <c r="E63" s="80"/>
      <c r="F63" s="80"/>
      <c r="G63" s="80"/>
      <c r="H63" s="80"/>
      <c r="I63" s="80"/>
    </row>
    <row r="64" spans="1:9" x14ac:dyDescent="0.25">
      <c r="A64" s="33" t="s">
        <v>37</v>
      </c>
      <c r="B64" s="33" t="s">
        <v>69</v>
      </c>
      <c r="C64" s="21"/>
      <c r="D64" s="21"/>
      <c r="E64" s="21"/>
      <c r="F64" s="21">
        <v>-8</v>
      </c>
      <c r="G64" s="21">
        <v>-0.92469000000000001</v>
      </c>
      <c r="H64" s="21">
        <v>6</v>
      </c>
      <c r="I64" s="21"/>
    </row>
    <row r="65" spans="1:9" x14ac:dyDescent="0.25">
      <c r="A65" s="81" t="s">
        <v>265</v>
      </c>
      <c r="B65" s="81"/>
      <c r="C65" s="80"/>
      <c r="D65" s="80"/>
      <c r="E65" s="80"/>
      <c r="F65" s="80"/>
      <c r="G65" s="80"/>
      <c r="H65" s="80">
        <v>7</v>
      </c>
      <c r="I65" s="80">
        <v>-7</v>
      </c>
    </row>
    <row r="66" spans="1:9" x14ac:dyDescent="0.25">
      <c r="A66" s="33" t="s">
        <v>80</v>
      </c>
      <c r="B66" s="33" t="s">
        <v>81</v>
      </c>
      <c r="C66" s="21"/>
      <c r="D66" s="21"/>
      <c r="E66" s="21"/>
      <c r="F66" s="21"/>
      <c r="G66" s="21">
        <v>-25.76024</v>
      </c>
      <c r="H66" s="21"/>
      <c r="I66" s="21"/>
    </row>
    <row r="67" spans="1:9" x14ac:dyDescent="0.25">
      <c r="A67" s="81" t="s">
        <v>32</v>
      </c>
      <c r="B67" s="81" t="s">
        <v>64</v>
      </c>
      <c r="C67" s="80"/>
      <c r="D67" s="80"/>
      <c r="E67" s="80"/>
      <c r="F67" s="80"/>
      <c r="G67" s="80">
        <v>-7</v>
      </c>
      <c r="H67" s="80"/>
      <c r="I67" s="80"/>
    </row>
    <row r="68" spans="1:9" x14ac:dyDescent="0.25">
      <c r="A68" s="71" t="s">
        <v>38</v>
      </c>
      <c r="B68" s="71" t="s">
        <v>71</v>
      </c>
      <c r="C68" s="68">
        <f t="shared" ref="C68:D68" si="28">SUM(C60:C67)</f>
        <v>166</v>
      </c>
      <c r="D68" s="68">
        <f t="shared" si="28"/>
        <v>-26</v>
      </c>
      <c r="E68" s="68">
        <f>SUM(E60:E67)</f>
        <v>-54</v>
      </c>
      <c r="F68" s="68">
        <f>SUM(F60:F67)</f>
        <v>-51</v>
      </c>
      <c r="G68" s="68">
        <f>SUM(G60:G67)</f>
        <v>-64.662059999999997</v>
      </c>
      <c r="H68" s="68">
        <f>SUM(H60:H67)</f>
        <v>13</v>
      </c>
      <c r="I68" s="68">
        <f>SUM(I60:I67)</f>
        <v>-7</v>
      </c>
    </row>
    <row r="69" spans="1:9" x14ac:dyDescent="0.25">
      <c r="A69" s="32"/>
      <c r="B69" s="32"/>
      <c r="C69" s="138"/>
      <c r="D69" s="138"/>
      <c r="E69" s="138"/>
      <c r="F69" s="21"/>
      <c r="G69" s="21"/>
      <c r="H69" s="138"/>
      <c r="I69" s="138"/>
    </row>
    <row r="70" spans="1:9" x14ac:dyDescent="0.25">
      <c r="A70" s="71" t="s">
        <v>39</v>
      </c>
      <c r="B70" s="71" t="s">
        <v>72</v>
      </c>
      <c r="C70" s="68">
        <f t="shared" ref="C70:D70" si="29">SUM(C49,C57,C68)</f>
        <v>304</v>
      </c>
      <c r="D70" s="68">
        <f t="shared" si="29"/>
        <v>279</v>
      </c>
      <c r="E70" s="68">
        <f>SUM(E49,E57,E68)</f>
        <v>-245</v>
      </c>
      <c r="F70" s="68">
        <f>SUM(F49,F57,F68)</f>
        <v>343</v>
      </c>
      <c r="G70" s="68">
        <f>SUM(G49,G57,G68)</f>
        <v>-190.36317430782123</v>
      </c>
      <c r="H70" s="68">
        <f>SUM(H49,H57,H68)</f>
        <v>660</v>
      </c>
      <c r="I70" s="68">
        <f>SUM(I49,I57,I68)</f>
        <v>-558</v>
      </c>
    </row>
    <row r="71" spans="1:9" x14ac:dyDescent="0.25">
      <c r="A71" s="33" t="s">
        <v>40</v>
      </c>
      <c r="B71" s="33" t="s">
        <v>73</v>
      </c>
      <c r="C71" s="21">
        <v>23</v>
      </c>
      <c r="D71" s="21">
        <v>326</v>
      </c>
      <c r="E71" s="21">
        <v>603</v>
      </c>
      <c r="F71" s="21">
        <v>357</v>
      </c>
      <c r="G71" s="21">
        <v>699</v>
      </c>
      <c r="H71" s="21">
        <v>508.67690000000005</v>
      </c>
      <c r="I71" s="21">
        <v>1168.6768999999999</v>
      </c>
    </row>
    <row r="72" spans="1:9" ht="30" x14ac:dyDescent="0.25">
      <c r="A72" s="81" t="s">
        <v>306</v>
      </c>
      <c r="B72" s="81" t="s">
        <v>307</v>
      </c>
      <c r="C72" s="80">
        <v>-1</v>
      </c>
      <c r="D72" s="80">
        <v>-2</v>
      </c>
      <c r="E72" s="80">
        <v>-1</v>
      </c>
      <c r="F72" s="80">
        <v>-1</v>
      </c>
      <c r="G72" s="80"/>
      <c r="H72" s="80"/>
      <c r="I72" s="80"/>
    </row>
    <row r="73" spans="1:9" x14ac:dyDescent="0.25">
      <c r="A73" s="71" t="s">
        <v>41</v>
      </c>
      <c r="B73" s="71" t="s">
        <v>74</v>
      </c>
      <c r="C73" s="68">
        <f t="shared" ref="C73:D73" si="30">SUM(C70:C72)</f>
        <v>326</v>
      </c>
      <c r="D73" s="68">
        <f t="shared" si="30"/>
        <v>603</v>
      </c>
      <c r="E73" s="68">
        <f>SUM(E70:E72)</f>
        <v>357</v>
      </c>
      <c r="F73" s="68">
        <f>SUM(F70:F72)</f>
        <v>699</v>
      </c>
      <c r="G73" s="68">
        <f>SUM(G70:G71)</f>
        <v>508.63682569217877</v>
      </c>
      <c r="H73" s="68">
        <f t="shared" ref="H73:I73" si="31">H70+H71</f>
        <v>1168.6768999999999</v>
      </c>
      <c r="I73" s="68">
        <f t="shared" si="31"/>
        <v>610.67689999999993</v>
      </c>
    </row>
    <row r="74" spans="1:9" x14ac:dyDescent="0.25">
      <c r="A74" s="33"/>
      <c r="B74" s="33"/>
      <c r="C74" s="21"/>
      <c r="D74" s="21"/>
      <c r="E74" s="21"/>
      <c r="F74" s="21"/>
      <c r="G74" s="21"/>
      <c r="H74" s="21"/>
      <c r="I74" s="21"/>
    </row>
    <row r="75" spans="1:9" ht="30" x14ac:dyDescent="0.25">
      <c r="A75" s="71" t="s">
        <v>42</v>
      </c>
      <c r="B75" s="71" t="s">
        <v>75</v>
      </c>
      <c r="C75" s="68">
        <f t="shared" ref="C75:D75" si="32">C73</f>
        <v>326</v>
      </c>
      <c r="D75" s="68">
        <f t="shared" si="32"/>
        <v>603</v>
      </c>
      <c r="E75" s="68">
        <f>E73</f>
        <v>357</v>
      </c>
      <c r="F75" s="68">
        <f t="shared" ref="F75:I75" si="33">F73</f>
        <v>699</v>
      </c>
      <c r="G75" s="68">
        <f t="shared" si="33"/>
        <v>508.63682569217877</v>
      </c>
      <c r="H75" s="68">
        <f t="shared" si="33"/>
        <v>1168.6768999999999</v>
      </c>
      <c r="I75" s="68">
        <f t="shared" si="33"/>
        <v>610.67689999999993</v>
      </c>
    </row>
    <row r="79" spans="1:9" ht="21" x14ac:dyDescent="0.35">
      <c r="A79" s="73" t="s">
        <v>277</v>
      </c>
    </row>
    <row r="81" spans="1:9" x14ac:dyDescent="0.25">
      <c r="A81" s="93" t="s">
        <v>84</v>
      </c>
      <c r="B81" s="93" t="s">
        <v>133</v>
      </c>
      <c r="C81" s="64">
        <v>2010</v>
      </c>
      <c r="D81" s="64">
        <v>2011</v>
      </c>
      <c r="E81" s="64">
        <v>2012</v>
      </c>
      <c r="F81" s="64">
        <v>2013</v>
      </c>
      <c r="G81" s="64">
        <v>2014</v>
      </c>
      <c r="H81" s="64">
        <v>2015</v>
      </c>
      <c r="I81" s="64">
        <v>2016</v>
      </c>
    </row>
    <row r="82" spans="1:9" x14ac:dyDescent="0.25">
      <c r="A82" s="94"/>
      <c r="B82" s="94"/>
      <c r="C82" s="65" t="s">
        <v>3</v>
      </c>
      <c r="D82" s="65" t="s">
        <v>3</v>
      </c>
      <c r="E82" s="65" t="s">
        <v>3</v>
      </c>
      <c r="F82" s="65" t="s">
        <v>3</v>
      </c>
      <c r="G82" s="65" t="s">
        <v>3</v>
      </c>
      <c r="H82" s="65" t="s">
        <v>3</v>
      </c>
      <c r="I82" s="65" t="s">
        <v>3</v>
      </c>
    </row>
    <row r="83" spans="1:9" x14ac:dyDescent="0.25">
      <c r="A83" s="110" t="s">
        <v>85</v>
      </c>
      <c r="B83" s="32" t="s">
        <v>134</v>
      </c>
      <c r="C83" s="32"/>
      <c r="D83" s="32"/>
      <c r="E83" s="138"/>
      <c r="F83" s="38"/>
    </row>
    <row r="84" spans="1:9" x14ac:dyDescent="0.25">
      <c r="A84" s="98" t="s">
        <v>86</v>
      </c>
      <c r="B84" s="98" t="s">
        <v>135</v>
      </c>
      <c r="C84" s="98">
        <v>0</v>
      </c>
      <c r="D84" s="98">
        <v>33</v>
      </c>
      <c r="E84" s="80">
        <v>32</v>
      </c>
      <c r="F84" s="80">
        <v>28</v>
      </c>
      <c r="G84" s="80">
        <v>17.377840000000003</v>
      </c>
      <c r="H84" s="80">
        <v>6</v>
      </c>
      <c r="I84" s="80">
        <v>4</v>
      </c>
    </row>
    <row r="85" spans="1:9" x14ac:dyDescent="0.25">
      <c r="A85" s="39" t="s">
        <v>87</v>
      </c>
      <c r="B85" s="39" t="s">
        <v>136</v>
      </c>
      <c r="C85" s="39">
        <v>1640</v>
      </c>
      <c r="D85" s="39">
        <v>1477</v>
      </c>
      <c r="E85" s="21">
        <v>1117</v>
      </c>
      <c r="F85" s="21">
        <v>973</v>
      </c>
      <c r="G85" s="21">
        <v>579.66106999999988</v>
      </c>
      <c r="H85" s="21">
        <v>483</v>
      </c>
      <c r="I85" s="21">
        <v>390</v>
      </c>
    </row>
    <row r="86" spans="1:9" x14ac:dyDescent="0.25">
      <c r="A86" s="98" t="s">
        <v>91</v>
      </c>
      <c r="B86" s="98" t="s">
        <v>139</v>
      </c>
      <c r="C86" s="98">
        <v>26</v>
      </c>
      <c r="D86" s="98">
        <v>13</v>
      </c>
      <c r="E86" s="80">
        <v>10</v>
      </c>
      <c r="F86" s="80">
        <v>3</v>
      </c>
      <c r="G86" s="80">
        <v>4</v>
      </c>
      <c r="H86" s="80">
        <v>9</v>
      </c>
      <c r="I86" s="80">
        <v>9</v>
      </c>
    </row>
    <row r="87" spans="1:9" x14ac:dyDescent="0.25">
      <c r="A87" s="71" t="s">
        <v>85</v>
      </c>
      <c r="B87" s="71" t="s">
        <v>134</v>
      </c>
      <c r="C87" s="95">
        <f t="shared" ref="C87:D87" si="34">SUM(C84:C86)</f>
        <v>1666</v>
      </c>
      <c r="D87" s="95">
        <f t="shared" si="34"/>
        <v>1523</v>
      </c>
      <c r="E87" s="95">
        <f>SUM(E84:E86)</f>
        <v>1159</v>
      </c>
      <c r="F87" s="95">
        <f>SUM(F84:F86)</f>
        <v>1004</v>
      </c>
      <c r="G87" s="95">
        <f>SUM(G84:G86)</f>
        <v>601.03890999999987</v>
      </c>
      <c r="H87" s="95">
        <f>SUM(H84:H86)</f>
        <v>498</v>
      </c>
      <c r="I87" s="95">
        <f>SUM(I84:I86)</f>
        <v>403</v>
      </c>
    </row>
    <row r="88" spans="1:9" x14ac:dyDescent="0.25">
      <c r="A88" s="42"/>
      <c r="B88" s="42"/>
      <c r="C88" s="42"/>
      <c r="D88" s="42"/>
      <c r="E88" s="139"/>
      <c r="F88" s="43"/>
    </row>
    <row r="89" spans="1:9" x14ac:dyDescent="0.25">
      <c r="A89" s="71" t="s">
        <v>94</v>
      </c>
      <c r="B89" s="71" t="s">
        <v>142</v>
      </c>
      <c r="C89" s="71"/>
      <c r="D89" s="71"/>
      <c r="E89" s="153"/>
      <c r="F89" s="96"/>
      <c r="G89" s="96"/>
      <c r="H89" s="153"/>
      <c r="I89" s="153"/>
    </row>
    <row r="90" spans="1:9" x14ac:dyDescent="0.25">
      <c r="A90" s="100" t="s">
        <v>95</v>
      </c>
      <c r="B90" s="100" t="s">
        <v>143</v>
      </c>
      <c r="C90" s="100"/>
      <c r="D90" s="100"/>
      <c r="E90" s="80">
        <v>152</v>
      </c>
      <c r="F90" s="80">
        <v>3</v>
      </c>
      <c r="G90" s="80"/>
      <c r="H90" s="80"/>
      <c r="I90" s="80">
        <v>24</v>
      </c>
    </row>
    <row r="91" spans="1:9" x14ac:dyDescent="0.25">
      <c r="A91" s="42" t="s">
        <v>96</v>
      </c>
      <c r="B91" s="42" t="s">
        <v>144</v>
      </c>
      <c r="C91" s="42">
        <v>102</v>
      </c>
      <c r="D91" s="42">
        <v>122</v>
      </c>
      <c r="E91" s="21">
        <v>117</v>
      </c>
      <c r="F91" s="21">
        <v>169</v>
      </c>
      <c r="G91" s="21">
        <v>227</v>
      </c>
      <c r="H91" s="21">
        <v>201</v>
      </c>
      <c r="I91" s="21">
        <v>870</v>
      </c>
    </row>
    <row r="92" spans="1:9" x14ac:dyDescent="0.25">
      <c r="A92" s="100" t="s">
        <v>97</v>
      </c>
      <c r="B92" s="100" t="s">
        <v>145</v>
      </c>
      <c r="C92" s="100">
        <v>56</v>
      </c>
      <c r="D92" s="100">
        <v>57</v>
      </c>
      <c r="E92" s="80">
        <v>103</v>
      </c>
      <c r="F92" s="80">
        <v>124</v>
      </c>
      <c r="G92" s="80">
        <v>169.18492999999998</v>
      </c>
      <c r="H92" s="80">
        <v>174</v>
      </c>
      <c r="I92" s="80">
        <v>273</v>
      </c>
    </row>
    <row r="93" spans="1:9" x14ac:dyDescent="0.25">
      <c r="A93" s="42" t="s">
        <v>98</v>
      </c>
      <c r="B93" s="42" t="s">
        <v>146</v>
      </c>
      <c r="C93" s="42"/>
      <c r="D93" s="42"/>
      <c r="E93" s="21"/>
      <c r="F93" s="21"/>
      <c r="G93" s="21">
        <v>33.414349999999999</v>
      </c>
      <c r="H93" s="21">
        <v>0</v>
      </c>
      <c r="I93" s="21"/>
    </row>
    <row r="94" spans="1:9" x14ac:dyDescent="0.25">
      <c r="A94" s="100" t="s">
        <v>310</v>
      </c>
      <c r="B94" s="100" t="s">
        <v>311</v>
      </c>
      <c r="C94" s="100">
        <v>84</v>
      </c>
      <c r="D94" s="100">
        <v>170</v>
      </c>
      <c r="E94" s="80">
        <v>18</v>
      </c>
      <c r="F94" s="80">
        <v>35</v>
      </c>
      <c r="G94" s="80">
        <v>6</v>
      </c>
      <c r="H94" s="80">
        <v>27</v>
      </c>
      <c r="I94" s="80">
        <v>28</v>
      </c>
    </row>
    <row r="95" spans="1:9" x14ac:dyDescent="0.25">
      <c r="A95" s="42" t="s">
        <v>101</v>
      </c>
      <c r="B95" s="42" t="s">
        <v>149</v>
      </c>
      <c r="C95" s="42">
        <v>326</v>
      </c>
      <c r="D95" s="42">
        <v>603</v>
      </c>
      <c r="E95" s="21">
        <v>357</v>
      </c>
      <c r="F95" s="21">
        <v>699</v>
      </c>
      <c r="G95" s="21">
        <v>509</v>
      </c>
      <c r="H95" s="21">
        <v>1169</v>
      </c>
      <c r="I95" s="21">
        <v>611</v>
      </c>
    </row>
    <row r="96" spans="1:9" x14ac:dyDescent="0.25">
      <c r="A96" s="100" t="s">
        <v>91</v>
      </c>
      <c r="B96" s="100" t="s">
        <v>139</v>
      </c>
      <c r="C96" s="100"/>
      <c r="D96" s="100"/>
      <c r="E96" s="99"/>
      <c r="F96" s="99"/>
      <c r="G96" s="99"/>
      <c r="H96" s="80"/>
      <c r="I96" s="80"/>
    </row>
    <row r="97" spans="1:9" x14ac:dyDescent="0.25">
      <c r="A97" s="71" t="s">
        <v>94</v>
      </c>
      <c r="B97" s="71" t="s">
        <v>142</v>
      </c>
      <c r="C97" s="102">
        <f t="shared" ref="C97:D97" si="35">SUM(C90:C96)</f>
        <v>568</v>
      </c>
      <c r="D97" s="102">
        <f t="shared" si="35"/>
        <v>952</v>
      </c>
      <c r="E97" s="102">
        <f>SUM(E90:E96)</f>
        <v>747</v>
      </c>
      <c r="F97" s="95">
        <f>SUM(F90:F96)</f>
        <v>1030</v>
      </c>
      <c r="G97" s="95">
        <f>SUM(G90:G96)</f>
        <v>944.59928000000002</v>
      </c>
      <c r="H97" s="102">
        <f>SUM(H90:H96)</f>
        <v>1571</v>
      </c>
      <c r="I97" s="102">
        <f>SUM(I90:I96)</f>
        <v>1806</v>
      </c>
    </row>
    <row r="98" spans="1:9" x14ac:dyDescent="0.25">
      <c r="A98" s="47"/>
      <c r="B98" s="47"/>
      <c r="C98" s="47"/>
      <c r="D98" s="47"/>
      <c r="E98" s="141"/>
      <c r="F98" s="48"/>
    </row>
    <row r="99" spans="1:9" x14ac:dyDescent="0.25">
      <c r="A99" s="100" t="s">
        <v>102</v>
      </c>
      <c r="B99" s="100" t="s">
        <v>150</v>
      </c>
      <c r="C99" s="100">
        <v>0</v>
      </c>
      <c r="D99" s="100">
        <v>0</v>
      </c>
      <c r="E99" s="80">
        <v>499</v>
      </c>
      <c r="F99" s="80">
        <v>499</v>
      </c>
      <c r="G99" s="80">
        <v>1098.5064399999999</v>
      </c>
      <c r="H99" s="80">
        <v>1098.5064399999999</v>
      </c>
      <c r="I99" s="80">
        <v>1098.5064399999999</v>
      </c>
    </row>
    <row r="100" spans="1:9" x14ac:dyDescent="0.25">
      <c r="A100" s="47"/>
      <c r="B100" s="47"/>
      <c r="C100" s="47"/>
      <c r="D100" s="47"/>
      <c r="E100" s="141"/>
      <c r="F100" s="50"/>
    </row>
    <row r="101" spans="1:9" x14ac:dyDescent="0.25">
      <c r="A101" s="71" t="s">
        <v>103</v>
      </c>
      <c r="B101" s="71" t="s">
        <v>151</v>
      </c>
      <c r="C101" s="102">
        <f t="shared" ref="C101:D101" si="36">C97+C87+C99</f>
        <v>2234</v>
      </c>
      <c r="D101" s="102">
        <f t="shared" si="36"/>
        <v>2475</v>
      </c>
      <c r="E101" s="102">
        <f>E97+E87+E99</f>
        <v>2405</v>
      </c>
      <c r="F101" s="102">
        <f>F97+F87+F99</f>
        <v>2533</v>
      </c>
      <c r="G101" s="102">
        <f>G97+G87+G99</f>
        <v>2644.1446299999998</v>
      </c>
      <c r="H101" s="102">
        <f>H97+H87+H99</f>
        <v>3167.5064400000001</v>
      </c>
      <c r="I101" s="102">
        <f>I97+I87+I99</f>
        <v>3307.5064400000001</v>
      </c>
    </row>
    <row r="102" spans="1:9" x14ac:dyDescent="0.25">
      <c r="E102" s="16"/>
      <c r="F102" s="16"/>
    </row>
    <row r="103" spans="1:9" x14ac:dyDescent="0.25">
      <c r="A103" s="51"/>
      <c r="B103" s="51"/>
      <c r="C103" s="51"/>
      <c r="D103" s="51"/>
      <c r="E103" s="52"/>
      <c r="F103" s="52"/>
    </row>
    <row r="105" spans="1:9" x14ac:dyDescent="0.25">
      <c r="A105" s="93" t="s">
        <v>104</v>
      </c>
      <c r="B105" s="93" t="s">
        <v>152</v>
      </c>
      <c r="C105" s="64">
        <v>2010</v>
      </c>
      <c r="D105" s="64">
        <v>2011</v>
      </c>
      <c r="E105" s="64">
        <v>2012</v>
      </c>
      <c r="F105" s="64">
        <v>2013</v>
      </c>
      <c r="G105" s="64">
        <v>2014</v>
      </c>
      <c r="H105" s="64">
        <v>2015</v>
      </c>
      <c r="I105" s="64">
        <v>2016</v>
      </c>
    </row>
    <row r="106" spans="1:9" x14ac:dyDescent="0.25">
      <c r="A106" s="71"/>
      <c r="B106" s="71"/>
      <c r="C106" s="65" t="s">
        <v>3</v>
      </c>
      <c r="D106" s="65" t="s">
        <v>3</v>
      </c>
      <c r="E106" s="65" t="s">
        <v>3</v>
      </c>
      <c r="F106" s="65" t="s">
        <v>3</v>
      </c>
      <c r="G106" s="65" t="s">
        <v>3</v>
      </c>
      <c r="H106" s="65" t="s">
        <v>3</v>
      </c>
      <c r="I106" s="65" t="s">
        <v>3</v>
      </c>
    </row>
    <row r="107" spans="1:9" x14ac:dyDescent="0.25">
      <c r="A107" s="110" t="s">
        <v>105</v>
      </c>
      <c r="B107" s="32" t="s">
        <v>153</v>
      </c>
      <c r="C107" s="32"/>
      <c r="D107" s="32"/>
      <c r="E107" s="139"/>
      <c r="F107" s="53"/>
    </row>
    <row r="108" spans="1:9" x14ac:dyDescent="0.25">
      <c r="A108" s="81" t="s">
        <v>106</v>
      </c>
      <c r="B108" s="81" t="s">
        <v>154</v>
      </c>
      <c r="C108" s="80">
        <v>2302</v>
      </c>
      <c r="D108" s="80">
        <v>2302</v>
      </c>
      <c r="E108" s="80">
        <v>2302</v>
      </c>
      <c r="F108" s="80">
        <v>2302</v>
      </c>
      <c r="G108" s="80">
        <v>2302.049</v>
      </c>
      <c r="H108" s="80">
        <v>2302.049</v>
      </c>
      <c r="I108" s="80">
        <v>2302.049</v>
      </c>
    </row>
    <row r="109" spans="1:9" x14ac:dyDescent="0.25">
      <c r="A109" s="33" t="s">
        <v>282</v>
      </c>
      <c r="B109" s="33" t="s">
        <v>297</v>
      </c>
      <c r="C109" s="21"/>
      <c r="D109" s="21"/>
      <c r="E109" s="21"/>
      <c r="F109" s="21"/>
      <c r="G109" s="21"/>
      <c r="H109" s="21"/>
      <c r="I109" s="21"/>
    </row>
    <row r="110" spans="1:9" x14ac:dyDescent="0.25">
      <c r="A110" s="100" t="s">
        <v>283</v>
      </c>
      <c r="B110" s="100" t="s">
        <v>284</v>
      </c>
      <c r="C110" s="80">
        <v>1</v>
      </c>
      <c r="D110" s="80">
        <v>4</v>
      </c>
      <c r="E110" s="80">
        <v>15</v>
      </c>
      <c r="F110" s="80">
        <v>18</v>
      </c>
      <c r="G110" s="80">
        <v>33</v>
      </c>
      <c r="H110" s="80">
        <v>54</v>
      </c>
      <c r="I110" s="80">
        <v>91</v>
      </c>
    </row>
    <row r="111" spans="1:9" ht="30" x14ac:dyDescent="0.25">
      <c r="A111" s="33" t="s">
        <v>109</v>
      </c>
      <c r="B111" s="33" t="s">
        <v>157</v>
      </c>
      <c r="C111" s="21">
        <v>-257</v>
      </c>
      <c r="D111" s="21">
        <v>-237</v>
      </c>
      <c r="E111" s="21">
        <v>-132</v>
      </c>
      <c r="F111" s="21">
        <v>-111</v>
      </c>
      <c r="G111" s="21">
        <v>0</v>
      </c>
      <c r="H111" s="21">
        <v>-3</v>
      </c>
      <c r="I111" s="21">
        <v>-6</v>
      </c>
    </row>
    <row r="112" spans="1:9" x14ac:dyDescent="0.25">
      <c r="A112" s="100" t="s">
        <v>110</v>
      </c>
      <c r="B112" s="100" t="s">
        <v>158</v>
      </c>
      <c r="C112" s="99">
        <f>C29</f>
        <v>23</v>
      </c>
      <c r="D112" s="99">
        <f t="shared" ref="D112:E112" si="37">D29</f>
        <v>116</v>
      </c>
      <c r="E112" s="99">
        <f t="shared" si="37"/>
        <v>24</v>
      </c>
      <c r="F112" s="99">
        <v>152</v>
      </c>
      <c r="G112" s="99">
        <v>209</v>
      </c>
      <c r="H112" s="80">
        <v>368</v>
      </c>
      <c r="I112" s="99">
        <v>474</v>
      </c>
    </row>
    <row r="113" spans="1:9" x14ac:dyDescent="0.25">
      <c r="A113" s="54" t="s">
        <v>111</v>
      </c>
      <c r="B113" s="54" t="s">
        <v>182</v>
      </c>
      <c r="C113" s="21"/>
      <c r="D113" s="21"/>
      <c r="E113" s="21"/>
      <c r="F113" s="40"/>
      <c r="G113" s="40"/>
      <c r="H113" s="21"/>
      <c r="I113" s="21"/>
    </row>
    <row r="114" spans="1:9" x14ac:dyDescent="0.25">
      <c r="A114" s="107" t="s">
        <v>112</v>
      </c>
      <c r="B114" s="107" t="s">
        <v>183</v>
      </c>
      <c r="C114" s="99"/>
      <c r="D114" s="99"/>
      <c r="E114" s="99"/>
      <c r="F114" s="80"/>
      <c r="G114" s="80"/>
      <c r="H114" s="80"/>
      <c r="I114" s="80"/>
    </row>
    <row r="115" spans="1:9" x14ac:dyDescent="0.25">
      <c r="A115" s="42" t="s">
        <v>113</v>
      </c>
      <c r="B115" s="42" t="s">
        <v>159</v>
      </c>
      <c r="C115" s="40"/>
      <c r="D115" s="40"/>
      <c r="E115" s="40"/>
      <c r="F115" s="40"/>
      <c r="G115" s="40"/>
      <c r="H115" s="21"/>
      <c r="I115" s="21"/>
    </row>
    <row r="116" spans="1:9" x14ac:dyDescent="0.25">
      <c r="A116" s="71" t="s">
        <v>114</v>
      </c>
      <c r="B116" s="71" t="s">
        <v>160</v>
      </c>
      <c r="C116" s="95">
        <f t="shared" ref="C116:D116" si="38">SUM(C108:C112,C115)</f>
        <v>2069</v>
      </c>
      <c r="D116" s="95">
        <f t="shared" si="38"/>
        <v>2185</v>
      </c>
      <c r="E116" s="95">
        <f>SUM(E108:E112,E115)</f>
        <v>2209</v>
      </c>
      <c r="F116" s="95">
        <f>SUM(F108:F112,F115)</f>
        <v>2361</v>
      </c>
      <c r="G116" s="95">
        <f>SUM(G108:G112,G115)</f>
        <v>2544.049</v>
      </c>
      <c r="H116" s="95">
        <f>SUM(H108:H115)</f>
        <v>2721.049</v>
      </c>
      <c r="I116" s="95">
        <f>SUM(I108:I115)</f>
        <v>2861.049</v>
      </c>
    </row>
    <row r="117" spans="1:9" x14ac:dyDescent="0.25">
      <c r="A117" s="42"/>
      <c r="B117" s="42"/>
      <c r="C117" s="142"/>
      <c r="D117" s="142"/>
      <c r="E117" s="142"/>
      <c r="F117" s="55"/>
      <c r="G117" s="55"/>
    </row>
    <row r="118" spans="1:9" x14ac:dyDescent="0.25">
      <c r="A118" s="71" t="s">
        <v>115</v>
      </c>
      <c r="B118" s="71" t="s">
        <v>161</v>
      </c>
      <c r="C118" s="154"/>
      <c r="D118" s="154"/>
      <c r="E118" s="154"/>
      <c r="F118" s="108"/>
      <c r="G118" s="108"/>
      <c r="H118" s="154"/>
      <c r="I118" s="154"/>
    </row>
    <row r="119" spans="1:9" hidden="1" x14ac:dyDescent="0.25">
      <c r="A119" s="32" t="s">
        <v>116</v>
      </c>
      <c r="B119" s="32" t="s">
        <v>162</v>
      </c>
      <c r="C119" s="142"/>
      <c r="D119" s="142"/>
      <c r="E119" s="142"/>
      <c r="F119" s="55"/>
      <c r="H119" s="21"/>
      <c r="I119" s="21"/>
    </row>
    <row r="120" spans="1:9" hidden="1" x14ac:dyDescent="0.25">
      <c r="A120" s="42" t="s">
        <v>117</v>
      </c>
      <c r="B120" s="42" t="s">
        <v>163</v>
      </c>
      <c r="C120" s="21"/>
      <c r="D120" s="21"/>
      <c r="E120" s="21"/>
      <c r="F120" s="21"/>
      <c r="G120" s="21">
        <v>11</v>
      </c>
      <c r="H120" s="21">
        <v>12</v>
      </c>
      <c r="I120" s="21">
        <v>6</v>
      </c>
    </row>
    <row r="121" spans="1:9" hidden="1" x14ac:dyDescent="0.25">
      <c r="A121" s="42" t="s">
        <v>316</v>
      </c>
      <c r="B121" s="42" t="s">
        <v>317</v>
      </c>
      <c r="C121" s="40"/>
      <c r="D121" s="40"/>
      <c r="E121" s="40"/>
      <c r="F121" s="40">
        <v>3</v>
      </c>
      <c r="G121" s="40"/>
      <c r="H121" s="21"/>
      <c r="I121" s="21"/>
    </row>
    <row r="122" spans="1:9" x14ac:dyDescent="0.25">
      <c r="A122" s="100" t="s">
        <v>119</v>
      </c>
      <c r="B122" s="100" t="s">
        <v>165</v>
      </c>
      <c r="C122" s="80">
        <v>6</v>
      </c>
      <c r="D122" s="80">
        <v>74</v>
      </c>
      <c r="E122" s="80">
        <v>32</v>
      </c>
      <c r="F122" s="99"/>
      <c r="G122" s="99"/>
      <c r="H122" s="80"/>
      <c r="I122" s="80"/>
    </row>
    <row r="123" spans="1:9" x14ac:dyDescent="0.25">
      <c r="A123" s="42" t="s">
        <v>120</v>
      </c>
      <c r="B123" s="42" t="s">
        <v>166</v>
      </c>
      <c r="C123" s="21">
        <v>36</v>
      </c>
      <c r="D123" s="21">
        <v>24</v>
      </c>
      <c r="E123" s="21">
        <v>19</v>
      </c>
      <c r="F123" s="57"/>
      <c r="G123" s="40"/>
      <c r="H123" s="21"/>
      <c r="I123" s="21"/>
    </row>
    <row r="124" spans="1:9" x14ac:dyDescent="0.25">
      <c r="A124" s="81" t="s">
        <v>122</v>
      </c>
      <c r="B124" s="81" t="s">
        <v>168</v>
      </c>
      <c r="C124" s="99"/>
      <c r="D124" s="99"/>
      <c r="E124" s="99"/>
      <c r="F124" s="113">
        <v>2</v>
      </c>
      <c r="G124" s="80">
        <v>2.1043499999999997</v>
      </c>
      <c r="H124" s="80">
        <v>2</v>
      </c>
      <c r="I124" s="80">
        <v>2</v>
      </c>
    </row>
    <row r="125" spans="1:9" x14ac:dyDescent="0.25">
      <c r="A125" s="71" t="s">
        <v>116</v>
      </c>
      <c r="B125" s="71" t="s">
        <v>162</v>
      </c>
      <c r="C125" s="95">
        <f t="shared" ref="C125:D125" si="39">SUM(C120:C124)</f>
        <v>42</v>
      </c>
      <c r="D125" s="95">
        <f t="shared" si="39"/>
        <v>98</v>
      </c>
      <c r="E125" s="95">
        <f>SUM(E120:E124)</f>
        <v>51</v>
      </c>
      <c r="F125" s="95">
        <f>SUM(F120:F124)</f>
        <v>5</v>
      </c>
      <c r="G125" s="95">
        <f>SUM(G120:G124)</f>
        <v>13.10435</v>
      </c>
      <c r="H125" s="95">
        <f>SUM(H120:H124)</f>
        <v>14</v>
      </c>
      <c r="I125" s="95">
        <f>SUM(I120:I124)</f>
        <v>8</v>
      </c>
    </row>
    <row r="126" spans="1:9" x14ac:dyDescent="0.25">
      <c r="A126" s="110" t="s">
        <v>123</v>
      </c>
      <c r="B126" s="32" t="s">
        <v>169</v>
      </c>
      <c r="C126" s="59"/>
      <c r="D126" s="59"/>
      <c r="E126" s="59"/>
      <c r="F126" s="59"/>
      <c r="G126" s="59"/>
    </row>
    <row r="127" spans="1:9" x14ac:dyDescent="0.25">
      <c r="A127" s="100" t="s">
        <v>117</v>
      </c>
      <c r="B127" s="100" t="s">
        <v>163</v>
      </c>
      <c r="C127" s="80">
        <v>3</v>
      </c>
      <c r="D127" s="80">
        <v>1</v>
      </c>
      <c r="E127" s="80">
        <v>3</v>
      </c>
      <c r="F127" s="80">
        <v>23</v>
      </c>
      <c r="G127" s="80">
        <v>7.3570099999999998</v>
      </c>
      <c r="H127" s="80">
        <v>69</v>
      </c>
      <c r="I127" s="80">
        <v>70</v>
      </c>
    </row>
    <row r="128" spans="1:9" ht="30" x14ac:dyDescent="0.25">
      <c r="A128" s="42" t="s">
        <v>124</v>
      </c>
      <c r="B128" s="42" t="s">
        <v>170</v>
      </c>
      <c r="C128" s="21">
        <v>0</v>
      </c>
      <c r="D128" s="21">
        <v>55</v>
      </c>
      <c r="E128" s="21"/>
      <c r="F128" s="21"/>
      <c r="G128" s="21">
        <v>26</v>
      </c>
      <c r="H128" s="21">
        <v>6</v>
      </c>
      <c r="I128" s="21">
        <v>33</v>
      </c>
    </row>
    <row r="129" spans="1:9" x14ac:dyDescent="0.25">
      <c r="A129" s="100" t="s">
        <v>119</v>
      </c>
      <c r="B129" s="100" t="s">
        <v>165</v>
      </c>
      <c r="C129" s="80">
        <v>9</v>
      </c>
      <c r="D129" s="80">
        <v>47</v>
      </c>
      <c r="E129" s="80">
        <v>42</v>
      </c>
      <c r="F129" s="80">
        <v>31</v>
      </c>
      <c r="G129" s="80"/>
      <c r="H129" s="80"/>
      <c r="I129" s="80"/>
    </row>
    <row r="130" spans="1:9" x14ac:dyDescent="0.25">
      <c r="A130" s="42" t="s">
        <v>126</v>
      </c>
      <c r="B130" s="42" t="s">
        <v>172</v>
      </c>
      <c r="C130" s="21">
        <v>7</v>
      </c>
      <c r="D130" s="21"/>
      <c r="E130" s="21">
        <v>24</v>
      </c>
      <c r="F130" s="21">
        <v>29</v>
      </c>
      <c r="G130" s="21">
        <v>12</v>
      </c>
      <c r="H130" s="21">
        <v>58</v>
      </c>
      <c r="I130" s="21">
        <v>27</v>
      </c>
    </row>
    <row r="131" spans="1:9" ht="30" x14ac:dyDescent="0.25">
      <c r="A131" s="100" t="s">
        <v>127</v>
      </c>
      <c r="B131" s="100" t="s">
        <v>173</v>
      </c>
      <c r="C131" s="80">
        <v>17</v>
      </c>
      <c r="D131" s="80">
        <v>9</v>
      </c>
      <c r="E131" s="80"/>
      <c r="F131" s="80">
        <v>27</v>
      </c>
      <c r="G131" s="80">
        <v>7.10337</v>
      </c>
      <c r="H131" s="80">
        <v>28</v>
      </c>
      <c r="I131" s="80">
        <v>3</v>
      </c>
    </row>
    <row r="132" spans="1:9" x14ac:dyDescent="0.25">
      <c r="A132" s="42" t="s">
        <v>128</v>
      </c>
      <c r="B132" s="42" t="s">
        <v>174</v>
      </c>
      <c r="C132" s="21">
        <v>0</v>
      </c>
      <c r="D132" s="21">
        <v>0</v>
      </c>
      <c r="E132" s="21">
        <v>20</v>
      </c>
      <c r="F132" s="21">
        <v>13</v>
      </c>
      <c r="G132" s="21">
        <v>12</v>
      </c>
      <c r="H132" s="21">
        <v>10</v>
      </c>
      <c r="I132" s="21">
        <v>34</v>
      </c>
    </row>
    <row r="133" spans="1:9" x14ac:dyDescent="0.25">
      <c r="A133" s="100" t="s">
        <v>129</v>
      </c>
      <c r="B133" s="100" t="s">
        <v>175</v>
      </c>
      <c r="C133" s="80">
        <v>87</v>
      </c>
      <c r="D133" s="80">
        <v>80</v>
      </c>
      <c r="E133" s="80">
        <v>56</v>
      </c>
      <c r="F133" s="80">
        <v>44</v>
      </c>
      <c r="G133" s="80">
        <v>21.002879999999998</v>
      </c>
      <c r="H133" s="80">
        <v>234</v>
      </c>
      <c r="I133" s="80">
        <v>160</v>
      </c>
    </row>
    <row r="134" spans="1:9" x14ac:dyDescent="0.25">
      <c r="A134" s="42" t="s">
        <v>122</v>
      </c>
      <c r="B134" s="42" t="s">
        <v>168</v>
      </c>
      <c r="C134" s="40"/>
      <c r="D134" s="40"/>
      <c r="E134" s="40"/>
      <c r="F134" s="40"/>
      <c r="G134" s="40"/>
      <c r="H134" s="21"/>
      <c r="I134" s="21"/>
    </row>
    <row r="135" spans="1:9" x14ac:dyDescent="0.25">
      <c r="A135" s="100" t="s">
        <v>130</v>
      </c>
      <c r="B135" s="100" t="s">
        <v>176</v>
      </c>
      <c r="C135" s="99"/>
      <c r="D135" s="99"/>
      <c r="E135" s="99"/>
      <c r="F135" s="99"/>
      <c r="G135" s="99">
        <v>1</v>
      </c>
      <c r="H135" s="80">
        <v>28</v>
      </c>
      <c r="I135" s="80">
        <v>112</v>
      </c>
    </row>
    <row r="136" spans="1:9" x14ac:dyDescent="0.25">
      <c r="A136" s="71" t="s">
        <v>123</v>
      </c>
      <c r="B136" s="71" t="s">
        <v>169</v>
      </c>
      <c r="C136" s="95">
        <f t="shared" ref="C136:D136" si="40">SUM(C127:C135)</f>
        <v>123</v>
      </c>
      <c r="D136" s="95">
        <f t="shared" si="40"/>
        <v>192</v>
      </c>
      <c r="E136" s="95">
        <f>SUM(E127:E135)</f>
        <v>145</v>
      </c>
      <c r="F136" s="95">
        <f>SUM(F127:F135)</f>
        <v>167</v>
      </c>
      <c r="G136" s="95">
        <f>SUM(G127:G135)</f>
        <v>86.463259999999991</v>
      </c>
      <c r="H136" s="95">
        <f>SUM(H127:H135)</f>
        <v>433</v>
      </c>
      <c r="I136" s="95">
        <f>SUM(I127:I135)</f>
        <v>439</v>
      </c>
    </row>
    <row r="137" spans="1:9" x14ac:dyDescent="0.25">
      <c r="A137" s="35"/>
      <c r="B137" s="35"/>
      <c r="C137" s="60"/>
      <c r="D137" s="60"/>
      <c r="E137" s="60"/>
      <c r="F137" s="60"/>
      <c r="G137" s="60"/>
    </row>
    <row r="138" spans="1:9" x14ac:dyDescent="0.25">
      <c r="A138" s="71" t="s">
        <v>131</v>
      </c>
      <c r="B138" s="71" t="s">
        <v>177</v>
      </c>
      <c r="C138" s="102">
        <f t="shared" ref="C138:D138" si="41">C125+C136</f>
        <v>165</v>
      </c>
      <c r="D138" s="102">
        <f t="shared" si="41"/>
        <v>290</v>
      </c>
      <c r="E138" s="102">
        <f>E125+E136</f>
        <v>196</v>
      </c>
      <c r="F138" s="102">
        <f>F125+F136</f>
        <v>172</v>
      </c>
      <c r="G138" s="102">
        <f>G125+G136</f>
        <v>99.567609999999988</v>
      </c>
      <c r="H138" s="102">
        <f>H136+H125</f>
        <v>447</v>
      </c>
      <c r="I138" s="102">
        <f>I136+I125</f>
        <v>447</v>
      </c>
    </row>
    <row r="139" spans="1:9" x14ac:dyDescent="0.25">
      <c r="A139" s="61"/>
      <c r="B139" s="61"/>
      <c r="C139" s="142"/>
      <c r="D139" s="142"/>
      <c r="E139" s="142"/>
      <c r="F139" s="60"/>
      <c r="G139" s="60"/>
    </row>
    <row r="140" spans="1:9" hidden="1" x14ac:dyDescent="0.25">
      <c r="A140" s="34" t="s">
        <v>132</v>
      </c>
      <c r="B140" s="34" t="s">
        <v>178</v>
      </c>
      <c r="C140" s="41">
        <f t="shared" ref="C140:D140" si="42">C138+C116</f>
        <v>2234</v>
      </c>
      <c r="D140" s="41">
        <f t="shared" si="42"/>
        <v>2475</v>
      </c>
      <c r="E140" s="41">
        <f>E138+E116</f>
        <v>2405</v>
      </c>
      <c r="F140" s="41">
        <f>F138+F116</f>
        <v>2533</v>
      </c>
      <c r="G140" s="41">
        <f>G138+G116</f>
        <v>2643.61661</v>
      </c>
      <c r="H140" s="41">
        <f>H138+H116</f>
        <v>3168.049</v>
      </c>
      <c r="I140" s="41">
        <f>I138+I116</f>
        <v>3308.049</v>
      </c>
    </row>
  </sheetData>
  <pageMargins left="0.7" right="0.7" top="0.75" bottom="0.75" header="0.3" footer="0.3"/>
  <pageSetup paperSize="9" orientation="portrait" r:id="rId1"/>
  <ignoredErrors>
    <ignoredError sqref="N9:S9 N10:S10 N11:S11 N12:S12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143"/>
  <sheetViews>
    <sheetView zoomScale="90" zoomScaleNormal="90" workbookViewId="0"/>
  </sheetViews>
  <sheetFormatPr defaultColWidth="9.140625" defaultRowHeight="15" x14ac:dyDescent="0.25"/>
  <cols>
    <col min="1" max="1" width="46.85546875" style="8" bestFit="1" customWidth="1"/>
    <col min="2" max="2" width="30.28515625" style="8" hidden="1" customWidth="1"/>
    <col min="3" max="3" width="9" style="8" bestFit="1" customWidth="1"/>
    <col min="4" max="4" width="9.140625" style="8" bestFit="1" customWidth="1"/>
    <col min="5" max="5" width="10.28515625" style="6" bestFit="1" customWidth="1"/>
    <col min="6" max="6" width="9.5703125" style="6" bestFit="1" customWidth="1"/>
    <col min="7" max="7" width="9.140625" style="6" bestFit="1" customWidth="1"/>
    <col min="8" max="9" width="9.5703125" style="6" bestFit="1" customWidth="1"/>
    <col min="10" max="10" width="10.28515625" style="6" customWidth="1"/>
    <col min="11" max="11" width="29.5703125" style="6" bestFit="1" customWidth="1"/>
    <col min="12" max="12" width="24.140625" style="6" hidden="1" customWidth="1"/>
    <col min="13" max="14" width="9" style="6" bestFit="1" customWidth="1"/>
    <col min="15" max="15" width="10.28515625" style="6" bestFit="1" customWidth="1"/>
    <col min="16" max="19" width="9" style="6" bestFit="1" customWidth="1"/>
    <col min="20" max="20" width="12.85546875" style="7" customWidth="1"/>
    <col min="21" max="16384" width="9.140625" style="6"/>
  </cols>
  <sheetData>
    <row r="1" spans="1:20" ht="26.25" x14ac:dyDescent="0.4">
      <c r="A1" s="62" t="s">
        <v>366</v>
      </c>
      <c r="B1" s="5"/>
      <c r="C1" s="5"/>
      <c r="D1" s="5"/>
    </row>
    <row r="5" spans="1:20" ht="21" x14ac:dyDescent="0.35">
      <c r="A5" s="73" t="s">
        <v>269</v>
      </c>
    </row>
    <row r="6" spans="1:20" x14ac:dyDescent="0.25">
      <c r="A6" s="63"/>
      <c r="B6" s="63"/>
      <c r="C6" s="64">
        <v>2010</v>
      </c>
      <c r="D6" s="64">
        <v>2011</v>
      </c>
      <c r="E6" s="64">
        <v>2012</v>
      </c>
      <c r="F6" s="64">
        <v>2013</v>
      </c>
      <c r="G6" s="64">
        <v>2014</v>
      </c>
      <c r="H6" s="64">
        <v>2015</v>
      </c>
      <c r="I6" s="64">
        <v>2016</v>
      </c>
      <c r="K6" s="63"/>
      <c r="L6" s="63"/>
      <c r="M6" s="64">
        <v>2010</v>
      </c>
      <c r="N6" s="64">
        <v>2011</v>
      </c>
      <c r="O6" s="64">
        <v>2012</v>
      </c>
      <c r="P6" s="64">
        <v>2013</v>
      </c>
      <c r="Q6" s="64">
        <v>2014</v>
      </c>
      <c r="R6" s="64">
        <v>2015</v>
      </c>
      <c r="S6" s="64">
        <v>2016</v>
      </c>
    </row>
    <row r="7" spans="1:20" x14ac:dyDescent="0.25">
      <c r="A7" s="63"/>
      <c r="B7" s="63"/>
      <c r="C7" s="65" t="s">
        <v>3</v>
      </c>
      <c r="D7" s="65" t="s">
        <v>3</v>
      </c>
      <c r="E7" s="65" t="s">
        <v>3</v>
      </c>
      <c r="F7" s="65" t="s">
        <v>3</v>
      </c>
      <c r="G7" s="65" t="s">
        <v>3</v>
      </c>
      <c r="H7" s="65" t="s">
        <v>3</v>
      </c>
      <c r="I7" s="65" t="s">
        <v>3</v>
      </c>
      <c r="K7" s="63"/>
      <c r="L7" s="63"/>
      <c r="M7" s="65" t="s">
        <v>3</v>
      </c>
      <c r="N7" s="65" t="s">
        <v>3</v>
      </c>
      <c r="O7" s="65" t="s">
        <v>3</v>
      </c>
      <c r="P7" s="65" t="s">
        <v>3</v>
      </c>
      <c r="Q7" s="65" t="s">
        <v>3</v>
      </c>
      <c r="R7" s="65" t="s">
        <v>3</v>
      </c>
      <c r="S7" s="65" t="s">
        <v>3</v>
      </c>
    </row>
    <row r="8" spans="1:20" x14ac:dyDescent="0.25">
      <c r="A8" s="10"/>
      <c r="B8" s="10"/>
      <c r="C8" s="11"/>
      <c r="D8" s="11"/>
      <c r="E8" s="11"/>
      <c r="F8" s="11"/>
      <c r="G8" s="11"/>
      <c r="H8" s="11"/>
      <c r="I8" s="11"/>
      <c r="K8" s="1" t="s">
        <v>346</v>
      </c>
      <c r="L8" s="6" t="s">
        <v>254</v>
      </c>
      <c r="M8" s="6">
        <f t="shared" ref="M8:S8" si="0">C12</f>
        <v>1623</v>
      </c>
      <c r="N8" s="6">
        <f t="shared" si="0"/>
        <v>1972</v>
      </c>
      <c r="O8" s="6">
        <f t="shared" si="0"/>
        <v>1383</v>
      </c>
      <c r="P8" s="6">
        <f t="shared" si="0"/>
        <v>2186</v>
      </c>
      <c r="Q8" s="6">
        <f t="shared" si="0"/>
        <v>1436</v>
      </c>
      <c r="R8" s="6">
        <f t="shared" si="0"/>
        <v>1816</v>
      </c>
      <c r="S8" s="6">
        <f t="shared" si="0"/>
        <v>2256</v>
      </c>
    </row>
    <row r="9" spans="1:20" x14ac:dyDescent="0.25">
      <c r="A9" s="76" t="s">
        <v>0</v>
      </c>
      <c r="B9" s="77" t="s">
        <v>6</v>
      </c>
      <c r="C9" s="78">
        <v>1623</v>
      </c>
      <c r="D9" s="78">
        <v>1972</v>
      </c>
      <c r="E9" s="78">
        <v>1383</v>
      </c>
      <c r="F9" s="78">
        <v>2186</v>
      </c>
      <c r="G9" s="78">
        <v>1397</v>
      </c>
      <c r="H9" s="78">
        <v>1740</v>
      </c>
      <c r="I9" s="78">
        <v>2156</v>
      </c>
      <c r="K9" s="130" t="s">
        <v>229</v>
      </c>
      <c r="L9" s="78" t="s">
        <v>229</v>
      </c>
      <c r="M9" s="131">
        <f t="shared" ref="M9:S9" si="1">C12+C22-C17</f>
        <v>-388</v>
      </c>
      <c r="N9" s="131">
        <f t="shared" si="1"/>
        <v>-143</v>
      </c>
      <c r="O9" s="131">
        <f t="shared" si="1"/>
        <v>150</v>
      </c>
      <c r="P9" s="131">
        <f t="shared" si="1"/>
        <v>1061</v>
      </c>
      <c r="Q9" s="131">
        <f t="shared" si="1"/>
        <v>1095</v>
      </c>
      <c r="R9" s="131">
        <f t="shared" si="1"/>
        <v>999</v>
      </c>
      <c r="S9" s="131">
        <f t="shared" si="1"/>
        <v>1042.7981300000004</v>
      </c>
    </row>
    <row r="10" spans="1:20" x14ac:dyDescent="0.25">
      <c r="A10" s="8" t="s">
        <v>1</v>
      </c>
      <c r="B10" s="12" t="s">
        <v>8</v>
      </c>
      <c r="C10" s="6"/>
      <c r="D10" s="6"/>
      <c r="G10" s="6">
        <v>39</v>
      </c>
      <c r="H10" s="6">
        <v>76</v>
      </c>
      <c r="I10" s="6">
        <v>76</v>
      </c>
      <c r="K10" s="117" t="s">
        <v>230</v>
      </c>
      <c r="L10" s="118" t="s">
        <v>243</v>
      </c>
      <c r="M10" s="119">
        <f t="shared" ref="M10:S10" si="2">M9/M8</f>
        <v>-0.23906346272335183</v>
      </c>
      <c r="N10" s="119">
        <f t="shared" si="2"/>
        <v>-7.2515212981744417E-2</v>
      </c>
      <c r="O10" s="119">
        <f t="shared" si="2"/>
        <v>0.10845986984815618</v>
      </c>
      <c r="P10" s="119">
        <f t="shared" si="2"/>
        <v>0.48536139066788653</v>
      </c>
      <c r="Q10" s="119">
        <f t="shared" si="2"/>
        <v>0.76253481894150421</v>
      </c>
      <c r="R10" s="119">
        <f t="shared" si="2"/>
        <v>0.55011013215859028</v>
      </c>
      <c r="S10" s="119">
        <f t="shared" si="2"/>
        <v>0.46223321365248243</v>
      </c>
    </row>
    <row r="11" spans="1:20" x14ac:dyDescent="0.25">
      <c r="A11" s="76" t="s">
        <v>2</v>
      </c>
      <c r="B11" s="77"/>
      <c r="C11" s="78"/>
      <c r="D11" s="78"/>
      <c r="E11" s="78"/>
      <c r="F11" s="78"/>
      <c r="G11" s="78"/>
      <c r="H11" s="78"/>
      <c r="I11" s="78">
        <v>24</v>
      </c>
      <c r="K11" s="130" t="s">
        <v>231</v>
      </c>
      <c r="L11" s="78" t="s">
        <v>244</v>
      </c>
      <c r="M11" s="131">
        <f t="shared" ref="M11:S11" si="3">C32</f>
        <v>-401</v>
      </c>
      <c r="N11" s="131">
        <f t="shared" si="3"/>
        <v>-186</v>
      </c>
      <c r="O11" s="131">
        <f t="shared" si="3"/>
        <v>56</v>
      </c>
      <c r="P11" s="131">
        <f t="shared" si="3"/>
        <v>458</v>
      </c>
      <c r="Q11" s="131">
        <f t="shared" si="3"/>
        <v>80</v>
      </c>
      <c r="R11" s="131">
        <f t="shared" si="3"/>
        <v>327</v>
      </c>
      <c r="S11" s="131">
        <f t="shared" si="3"/>
        <v>210.39963000000034</v>
      </c>
    </row>
    <row r="12" spans="1:20" x14ac:dyDescent="0.25">
      <c r="A12" s="66" t="s">
        <v>4</v>
      </c>
      <c r="B12" s="66" t="s">
        <v>10</v>
      </c>
      <c r="C12" s="67">
        <f>C9</f>
        <v>1623</v>
      </c>
      <c r="D12" s="67">
        <f>D9</f>
        <v>1972</v>
      </c>
      <c r="E12" s="67">
        <f>E9</f>
        <v>1383</v>
      </c>
      <c r="F12" s="67">
        <f>F9</f>
        <v>2186</v>
      </c>
      <c r="G12" s="67">
        <f>G9+G10</f>
        <v>1436</v>
      </c>
      <c r="H12" s="67">
        <f>H9+H10</f>
        <v>1816</v>
      </c>
      <c r="I12" s="67">
        <f>I9+I10+I11</f>
        <v>2256</v>
      </c>
      <c r="K12" s="117" t="s">
        <v>232</v>
      </c>
      <c r="L12" s="228" t="s">
        <v>245</v>
      </c>
      <c r="M12" s="119">
        <f t="shared" ref="M12:S12" si="4">M11/M8</f>
        <v>-0.24707332101047444</v>
      </c>
      <c r="N12" s="119">
        <f t="shared" si="4"/>
        <v>-9.4320486815415827E-2</v>
      </c>
      <c r="O12" s="119">
        <f t="shared" si="4"/>
        <v>4.0491684743311641E-2</v>
      </c>
      <c r="P12" s="119">
        <f t="shared" si="4"/>
        <v>0.20951509606587373</v>
      </c>
      <c r="Q12" s="119">
        <f t="shared" si="4"/>
        <v>5.5710306406685235E-2</v>
      </c>
      <c r="R12" s="119">
        <f t="shared" si="4"/>
        <v>0.1800660792951542</v>
      </c>
      <c r="S12" s="119">
        <f t="shared" si="4"/>
        <v>9.326224734042568E-2</v>
      </c>
    </row>
    <row r="13" spans="1:20" x14ac:dyDescent="0.25">
      <c r="A13" s="66"/>
      <c r="B13" s="66"/>
      <c r="C13" s="67"/>
      <c r="D13" s="67"/>
      <c r="E13" s="67"/>
      <c r="F13" s="67"/>
      <c r="G13" s="67"/>
      <c r="H13" s="67"/>
      <c r="I13" s="67"/>
      <c r="K13" s="122" t="s">
        <v>242</v>
      </c>
      <c r="L13" s="78" t="s">
        <v>246</v>
      </c>
      <c r="M13" s="113">
        <f t="shared" ref="M13:S13" si="5">C91</f>
        <v>90</v>
      </c>
      <c r="N13" s="113">
        <f t="shared" si="5"/>
        <v>87</v>
      </c>
      <c r="O13" s="113">
        <f t="shared" si="5"/>
        <v>1216</v>
      </c>
      <c r="P13" s="113">
        <f t="shared" si="5"/>
        <v>1616</v>
      </c>
      <c r="Q13" s="113">
        <f t="shared" si="5"/>
        <v>2915</v>
      </c>
      <c r="R13" s="113">
        <f t="shared" si="5"/>
        <v>3805</v>
      </c>
      <c r="S13" s="113">
        <f t="shared" si="5"/>
        <v>5608</v>
      </c>
    </row>
    <row r="14" spans="1:20" x14ac:dyDescent="0.25">
      <c r="A14" s="20" t="s">
        <v>184</v>
      </c>
      <c r="B14" s="20" t="s">
        <v>207</v>
      </c>
      <c r="C14" s="21">
        <v>-90</v>
      </c>
      <c r="D14" s="21">
        <v>-27</v>
      </c>
      <c r="E14" s="21">
        <v>-25</v>
      </c>
      <c r="F14" s="21">
        <v>-41</v>
      </c>
      <c r="G14" s="21">
        <v>-29</v>
      </c>
      <c r="H14" s="21">
        <v>-31</v>
      </c>
      <c r="I14" s="21">
        <v>-55.053510000000031</v>
      </c>
      <c r="K14" s="2" t="s">
        <v>86</v>
      </c>
      <c r="L14" s="18" t="s">
        <v>135</v>
      </c>
      <c r="M14" s="19">
        <f t="shared" ref="M14:S14" si="6">C87</f>
        <v>0</v>
      </c>
      <c r="N14" s="19">
        <f t="shared" si="6"/>
        <v>0</v>
      </c>
      <c r="O14" s="19">
        <f t="shared" si="6"/>
        <v>940</v>
      </c>
      <c r="P14" s="19">
        <f t="shared" si="6"/>
        <v>1500</v>
      </c>
      <c r="Q14" s="19">
        <f t="shared" si="6"/>
        <v>955</v>
      </c>
      <c r="R14" s="19">
        <f t="shared" si="6"/>
        <v>3605</v>
      </c>
      <c r="S14" s="19">
        <f t="shared" si="6"/>
        <v>3439</v>
      </c>
    </row>
    <row r="15" spans="1:20" s="17" customFormat="1" x14ac:dyDescent="0.25">
      <c r="A15" s="79" t="s">
        <v>185</v>
      </c>
      <c r="B15" s="79" t="s">
        <v>208</v>
      </c>
      <c r="C15" s="80">
        <v>-927</v>
      </c>
      <c r="D15" s="80">
        <v>-564</v>
      </c>
      <c r="E15" s="80">
        <v>-254</v>
      </c>
      <c r="F15" s="80">
        <v>-302</v>
      </c>
      <c r="G15" s="80">
        <v>-329</v>
      </c>
      <c r="H15" s="80">
        <v>-546</v>
      </c>
      <c r="I15" s="80">
        <v>-803.45006999999987</v>
      </c>
      <c r="K15" s="132" t="s">
        <v>233</v>
      </c>
      <c r="L15" s="78" t="s">
        <v>257</v>
      </c>
      <c r="M15" s="134">
        <f t="shared" ref="M15:S15" si="7">C90</f>
        <v>0</v>
      </c>
      <c r="N15" s="134">
        <f t="shared" si="7"/>
        <v>0</v>
      </c>
      <c r="O15" s="134">
        <f t="shared" si="7"/>
        <v>207</v>
      </c>
      <c r="P15" s="134">
        <f t="shared" si="7"/>
        <v>60</v>
      </c>
      <c r="Q15" s="134">
        <f t="shared" si="7"/>
        <v>1708</v>
      </c>
      <c r="R15" s="134">
        <f t="shared" si="7"/>
        <v>0</v>
      </c>
      <c r="S15" s="134">
        <f t="shared" si="7"/>
        <v>1988</v>
      </c>
      <c r="T15" s="7"/>
    </row>
    <row r="16" spans="1:20" s="17" customFormat="1" x14ac:dyDescent="0.25">
      <c r="A16" s="20" t="s">
        <v>186</v>
      </c>
      <c r="B16" s="20" t="s">
        <v>209</v>
      </c>
      <c r="C16" s="21">
        <v>-1154</v>
      </c>
      <c r="D16" s="21">
        <v>-1161</v>
      </c>
      <c r="E16" s="21">
        <v>-1068</v>
      </c>
      <c r="F16" s="21">
        <v>-1514</v>
      </c>
      <c r="G16" s="21">
        <v>-1559</v>
      </c>
      <c r="H16" s="21">
        <v>-1631</v>
      </c>
      <c r="I16" s="21">
        <v>-2282</v>
      </c>
      <c r="K16" s="121" t="s">
        <v>234</v>
      </c>
      <c r="L16" s="6" t="s">
        <v>247</v>
      </c>
      <c r="M16" s="19">
        <f t="shared" ref="M16:S16" si="8">C100</f>
        <v>846</v>
      </c>
      <c r="N16" s="19">
        <f t="shared" si="8"/>
        <v>322</v>
      </c>
      <c r="O16" s="19">
        <f t="shared" si="8"/>
        <v>444</v>
      </c>
      <c r="P16" s="19">
        <f t="shared" si="8"/>
        <v>674</v>
      </c>
      <c r="Q16" s="19">
        <f t="shared" si="8"/>
        <v>513</v>
      </c>
      <c r="R16" s="19">
        <f t="shared" si="8"/>
        <v>911</v>
      </c>
      <c r="S16" s="19">
        <f t="shared" si="8"/>
        <v>900</v>
      </c>
      <c r="T16" s="7"/>
    </row>
    <row r="17" spans="1:20" ht="30" x14ac:dyDescent="0.25">
      <c r="A17" s="79" t="s">
        <v>187</v>
      </c>
      <c r="B17" s="79" t="s">
        <v>210</v>
      </c>
      <c r="C17" s="80">
        <v>-43</v>
      </c>
      <c r="D17" s="80">
        <v>-35</v>
      </c>
      <c r="E17" s="80">
        <v>-65</v>
      </c>
      <c r="F17" s="80">
        <v>-516</v>
      </c>
      <c r="G17" s="80">
        <v>-941</v>
      </c>
      <c r="H17" s="80">
        <v>-583</v>
      </c>
      <c r="I17" s="80">
        <v>-687.39850000000001</v>
      </c>
      <c r="K17" s="132" t="s">
        <v>96</v>
      </c>
      <c r="L17" s="78" t="s">
        <v>248</v>
      </c>
      <c r="M17" s="134">
        <f t="shared" ref="M17:S17" si="9">C95+C96</f>
        <v>462</v>
      </c>
      <c r="N17" s="134">
        <f t="shared" si="9"/>
        <v>203</v>
      </c>
      <c r="O17" s="134">
        <f t="shared" si="9"/>
        <v>318</v>
      </c>
      <c r="P17" s="134">
        <f t="shared" si="9"/>
        <v>619</v>
      </c>
      <c r="Q17" s="134">
        <f t="shared" si="9"/>
        <v>463</v>
      </c>
      <c r="R17" s="134">
        <f t="shared" si="9"/>
        <v>868</v>
      </c>
      <c r="S17" s="134">
        <f t="shared" si="9"/>
        <v>881</v>
      </c>
    </row>
    <row r="18" spans="1:20" ht="30" x14ac:dyDescent="0.25">
      <c r="A18" s="20" t="s">
        <v>188</v>
      </c>
      <c r="B18" s="20" t="s">
        <v>211</v>
      </c>
      <c r="C18" s="21">
        <v>-53</v>
      </c>
      <c r="D18" s="21">
        <v>-56</v>
      </c>
      <c r="E18" s="21">
        <v>-38</v>
      </c>
      <c r="F18" s="21">
        <v>-46</v>
      </c>
      <c r="G18" s="21">
        <v>-11</v>
      </c>
      <c r="H18" s="21">
        <v>-18</v>
      </c>
      <c r="I18" s="21">
        <v>-6.4887199999999989</v>
      </c>
      <c r="K18" s="2" t="s">
        <v>235</v>
      </c>
      <c r="L18" s="6" t="s">
        <v>249</v>
      </c>
      <c r="M18" s="19">
        <f t="shared" ref="M18:S18" si="10">C99</f>
        <v>87</v>
      </c>
      <c r="N18" s="19">
        <f t="shared" si="10"/>
        <v>96</v>
      </c>
      <c r="O18" s="19">
        <f t="shared" si="10"/>
        <v>101</v>
      </c>
      <c r="P18" s="19">
        <f t="shared" si="10"/>
        <v>42</v>
      </c>
      <c r="Q18" s="19">
        <f t="shared" si="10"/>
        <v>38</v>
      </c>
      <c r="R18" s="19">
        <f t="shared" si="10"/>
        <v>4</v>
      </c>
      <c r="S18" s="19">
        <f t="shared" si="10"/>
        <v>3</v>
      </c>
    </row>
    <row r="19" spans="1:20" ht="45" x14ac:dyDescent="0.25">
      <c r="A19" s="79" t="s">
        <v>189</v>
      </c>
      <c r="B19" s="79" t="s">
        <v>212</v>
      </c>
      <c r="C19" s="80">
        <v>255</v>
      </c>
      <c r="D19" s="80">
        <v>-255</v>
      </c>
      <c r="E19" s="80">
        <v>207</v>
      </c>
      <c r="F19" s="80">
        <v>60</v>
      </c>
      <c r="G19" s="80">
        <v>-60</v>
      </c>
      <c r="H19" s="80"/>
      <c r="I19" s="80"/>
      <c r="J19" s="7"/>
      <c r="K19" s="135" t="s">
        <v>103</v>
      </c>
      <c r="L19" s="78" t="s">
        <v>251</v>
      </c>
      <c r="M19" s="134">
        <f t="shared" ref="M19:S19" si="11">C104</f>
        <v>936</v>
      </c>
      <c r="N19" s="134">
        <f t="shared" si="11"/>
        <v>409</v>
      </c>
      <c r="O19" s="134">
        <f t="shared" si="11"/>
        <v>1660</v>
      </c>
      <c r="P19" s="134">
        <f t="shared" si="11"/>
        <v>2290</v>
      </c>
      <c r="Q19" s="134">
        <f t="shared" si="11"/>
        <v>3428</v>
      </c>
      <c r="R19" s="134">
        <f t="shared" si="11"/>
        <v>4716</v>
      </c>
      <c r="S19" s="134">
        <f t="shared" si="11"/>
        <v>6508</v>
      </c>
    </row>
    <row r="20" spans="1:20" x14ac:dyDescent="0.25">
      <c r="A20" s="20" t="s">
        <v>190</v>
      </c>
      <c r="B20" s="20" t="s">
        <v>213</v>
      </c>
      <c r="C20" s="21"/>
      <c r="D20" s="21"/>
      <c r="E20" s="21"/>
      <c r="F20" s="21">
        <v>847</v>
      </c>
      <c r="G20" s="21">
        <v>1707</v>
      </c>
      <c r="H20" s="21">
        <v>1454</v>
      </c>
      <c r="I20" s="21">
        <v>1987.7241000000001</v>
      </c>
      <c r="K20" s="3" t="s">
        <v>105</v>
      </c>
      <c r="L20" s="6" t="s">
        <v>153</v>
      </c>
      <c r="M20" s="19">
        <f t="shared" ref="M20:S20" si="12">C120</f>
        <v>63</v>
      </c>
      <c r="N20" s="19">
        <f t="shared" si="12"/>
        <v>-123</v>
      </c>
      <c r="O20" s="19">
        <f t="shared" si="12"/>
        <v>923</v>
      </c>
      <c r="P20" s="19">
        <f t="shared" si="12"/>
        <v>1380</v>
      </c>
      <c r="Q20" s="19">
        <f t="shared" si="12"/>
        <v>1321</v>
      </c>
      <c r="R20" s="19">
        <f t="shared" si="12"/>
        <v>1836</v>
      </c>
      <c r="S20" s="19">
        <f t="shared" si="12"/>
        <v>2070</v>
      </c>
    </row>
    <row r="21" spans="1:20" x14ac:dyDescent="0.25">
      <c r="A21" s="79" t="s">
        <v>191</v>
      </c>
      <c r="B21" s="79" t="s">
        <v>214</v>
      </c>
      <c r="C21" s="80">
        <v>-42</v>
      </c>
      <c r="D21" s="80">
        <v>-52</v>
      </c>
      <c r="E21" s="80">
        <v>-55</v>
      </c>
      <c r="F21" s="80">
        <v>-129</v>
      </c>
      <c r="G21" s="80">
        <v>-60</v>
      </c>
      <c r="H21" s="80">
        <v>-45</v>
      </c>
      <c r="I21" s="80">
        <v>-53.933669999999999</v>
      </c>
      <c r="K21" s="136" t="s">
        <v>237</v>
      </c>
      <c r="L21" s="78" t="s">
        <v>252</v>
      </c>
      <c r="M21" s="134">
        <f t="shared" ref="M21:S21" si="13">C141</f>
        <v>873</v>
      </c>
      <c r="N21" s="134">
        <f t="shared" si="13"/>
        <v>532</v>
      </c>
      <c r="O21" s="134">
        <f t="shared" si="13"/>
        <v>737</v>
      </c>
      <c r="P21" s="134">
        <f t="shared" si="13"/>
        <v>910</v>
      </c>
      <c r="Q21" s="134">
        <f t="shared" si="13"/>
        <v>2107</v>
      </c>
      <c r="R21" s="134">
        <f t="shared" si="13"/>
        <v>2880</v>
      </c>
      <c r="S21" s="134">
        <f t="shared" si="13"/>
        <v>4438</v>
      </c>
    </row>
    <row r="22" spans="1:20" x14ac:dyDescent="0.25">
      <c r="A22" s="66" t="s">
        <v>192</v>
      </c>
      <c r="B22" s="66" t="s">
        <v>215</v>
      </c>
      <c r="C22" s="68">
        <f t="shared" ref="C22:I22" si="14">SUM(C14:C17)+SUM(C18:C21)</f>
        <v>-2054</v>
      </c>
      <c r="D22" s="68">
        <f t="shared" si="14"/>
        <v>-2150</v>
      </c>
      <c r="E22" s="68">
        <f t="shared" si="14"/>
        <v>-1298</v>
      </c>
      <c r="F22" s="68">
        <f t="shared" si="14"/>
        <v>-1641</v>
      </c>
      <c r="G22" s="68">
        <f t="shared" si="14"/>
        <v>-1282</v>
      </c>
      <c r="H22" s="68">
        <f t="shared" si="14"/>
        <v>-1400</v>
      </c>
      <c r="I22" s="68">
        <f t="shared" si="14"/>
        <v>-1900.6003699999997</v>
      </c>
      <c r="K22" s="4" t="s">
        <v>238</v>
      </c>
      <c r="L22" s="23" t="s">
        <v>253</v>
      </c>
      <c r="M22" s="24">
        <f t="shared" ref="M22:S22" si="15">C132+C133</f>
        <v>11</v>
      </c>
      <c r="N22" s="24">
        <f t="shared" si="15"/>
        <v>9</v>
      </c>
      <c r="O22" s="24">
        <f t="shared" si="15"/>
        <v>2</v>
      </c>
      <c r="P22" s="24">
        <f t="shared" si="15"/>
        <v>168</v>
      </c>
      <c r="Q22" s="24">
        <f t="shared" si="15"/>
        <v>630</v>
      </c>
      <c r="R22" s="24">
        <f t="shared" si="15"/>
        <v>536</v>
      </c>
      <c r="S22" s="24">
        <f t="shared" si="15"/>
        <v>515</v>
      </c>
    </row>
    <row r="23" spans="1:20" x14ac:dyDescent="0.25">
      <c r="A23" s="20"/>
      <c r="B23" s="20"/>
      <c r="C23" s="6"/>
      <c r="D23" s="6"/>
      <c r="K23" s="123" t="s">
        <v>290</v>
      </c>
      <c r="L23" s="124" t="s">
        <v>291</v>
      </c>
      <c r="M23" s="125">
        <f t="shared" ref="M23:S23" si="16">M11/C111</f>
        <v>-1.0024999999999999</v>
      </c>
      <c r="N23" s="125">
        <f t="shared" si="16"/>
        <v>-0.46500000000000002</v>
      </c>
      <c r="O23" s="125">
        <f t="shared" si="16"/>
        <v>4.0287769784172658E-2</v>
      </c>
      <c r="P23" s="125">
        <f t="shared" si="16"/>
        <v>0.32949640287769782</v>
      </c>
      <c r="Q23" s="125">
        <f t="shared" si="16"/>
        <v>5.7553956834532377E-2</v>
      </c>
      <c r="R23" s="125">
        <f t="shared" si="16"/>
        <v>0.23191489361702128</v>
      </c>
      <c r="S23" s="125">
        <f t="shared" si="16"/>
        <v>0.1492195957446811</v>
      </c>
    </row>
    <row r="24" spans="1:20" ht="30" x14ac:dyDescent="0.25">
      <c r="A24" s="66" t="s">
        <v>193</v>
      </c>
      <c r="B24" s="66" t="s">
        <v>216</v>
      </c>
      <c r="C24" s="69">
        <f t="shared" ref="C24:I24" si="17">C12+C22</f>
        <v>-431</v>
      </c>
      <c r="D24" s="69">
        <f t="shared" si="17"/>
        <v>-178</v>
      </c>
      <c r="E24" s="69">
        <f t="shared" si="17"/>
        <v>85</v>
      </c>
      <c r="F24" s="69">
        <f t="shared" si="17"/>
        <v>545</v>
      </c>
      <c r="G24" s="69">
        <f t="shared" si="17"/>
        <v>154</v>
      </c>
      <c r="H24" s="69">
        <f t="shared" si="17"/>
        <v>416</v>
      </c>
      <c r="I24" s="69">
        <f t="shared" si="17"/>
        <v>355.39963000000034</v>
      </c>
      <c r="K24" s="123" t="s">
        <v>239</v>
      </c>
      <c r="L24" s="124" t="s">
        <v>255</v>
      </c>
      <c r="M24" s="126">
        <f t="shared" ref="M24:S24" si="18">M11/M20</f>
        <v>-6.3650793650793647</v>
      </c>
      <c r="N24" s="126">
        <f t="shared" si="18"/>
        <v>1.5121951219512195</v>
      </c>
      <c r="O24" s="126">
        <f t="shared" si="18"/>
        <v>6.0671722643553631E-2</v>
      </c>
      <c r="P24" s="126">
        <f t="shared" si="18"/>
        <v>0.3318840579710145</v>
      </c>
      <c r="Q24" s="126">
        <f t="shared" si="18"/>
        <v>6.0560181680545042E-2</v>
      </c>
      <c r="R24" s="126">
        <f t="shared" si="18"/>
        <v>0.1781045751633987</v>
      </c>
      <c r="S24" s="126">
        <f t="shared" si="18"/>
        <v>0.1016423333333335</v>
      </c>
    </row>
    <row r="25" spans="1:20" x14ac:dyDescent="0.25">
      <c r="A25" s="79" t="s">
        <v>194</v>
      </c>
      <c r="B25" s="79" t="s">
        <v>217</v>
      </c>
      <c r="C25" s="80">
        <v>-16</v>
      </c>
      <c r="D25" s="80">
        <v>-24</v>
      </c>
      <c r="E25" s="80">
        <v>-19</v>
      </c>
      <c r="F25" s="80">
        <v>-37</v>
      </c>
      <c r="G25" s="80">
        <v>-70</v>
      </c>
      <c r="H25" s="80">
        <v>-101</v>
      </c>
      <c r="I25" s="80">
        <v>-145</v>
      </c>
      <c r="K25" s="123" t="s">
        <v>240</v>
      </c>
      <c r="L25" s="124" t="s">
        <v>256</v>
      </c>
      <c r="M25" s="126">
        <f t="shared" ref="M25:S25" si="19">M11/M19</f>
        <v>-0.4284188034188034</v>
      </c>
      <c r="N25" s="126">
        <f t="shared" si="19"/>
        <v>-0.45476772616136918</v>
      </c>
      <c r="O25" s="126">
        <f t="shared" si="19"/>
        <v>3.3734939759036145E-2</v>
      </c>
      <c r="P25" s="126">
        <f t="shared" si="19"/>
        <v>0.2</v>
      </c>
      <c r="Q25" s="126">
        <f t="shared" si="19"/>
        <v>2.3337222870478413E-2</v>
      </c>
      <c r="R25" s="126">
        <f t="shared" si="19"/>
        <v>6.9338422391857502E-2</v>
      </c>
      <c r="S25" s="126">
        <f t="shared" si="19"/>
        <v>3.232938383527971E-2</v>
      </c>
    </row>
    <row r="26" spans="1:20" x14ac:dyDescent="0.25">
      <c r="A26" s="20" t="s">
        <v>195</v>
      </c>
      <c r="B26" s="20" t="s">
        <v>218</v>
      </c>
      <c r="C26" s="21">
        <v>2</v>
      </c>
      <c r="D26" s="21">
        <v>1</v>
      </c>
      <c r="E26" s="21">
        <v>1</v>
      </c>
      <c r="F26" s="21">
        <v>1</v>
      </c>
      <c r="G26" s="21">
        <v>8</v>
      </c>
      <c r="H26" s="21">
        <v>41</v>
      </c>
      <c r="I26" s="21">
        <v>24</v>
      </c>
      <c r="K26" s="127" t="s">
        <v>241</v>
      </c>
      <c r="L26" s="128" t="s">
        <v>273</v>
      </c>
      <c r="M26" s="129">
        <f t="shared" ref="M26:S26" si="20">M22/M20</f>
        <v>0.17460317460317459</v>
      </c>
      <c r="N26" s="129">
        <f t="shared" si="20"/>
        <v>-7.3170731707317069E-2</v>
      </c>
      <c r="O26" s="129">
        <f t="shared" si="20"/>
        <v>2.1668472372697724E-3</v>
      </c>
      <c r="P26" s="129">
        <f t="shared" si="20"/>
        <v>0.12173913043478261</v>
      </c>
      <c r="Q26" s="129">
        <f t="shared" si="20"/>
        <v>0.47691143073429221</v>
      </c>
      <c r="R26" s="129">
        <f t="shared" si="20"/>
        <v>0.29193899782135074</v>
      </c>
      <c r="S26" s="129">
        <f t="shared" si="20"/>
        <v>0.24879227053140096</v>
      </c>
    </row>
    <row r="27" spans="1:20" x14ac:dyDescent="0.25">
      <c r="A27" s="79" t="s">
        <v>196</v>
      </c>
      <c r="B27" s="79" t="s">
        <v>225</v>
      </c>
      <c r="C27" s="80"/>
      <c r="D27" s="80">
        <v>-4</v>
      </c>
      <c r="E27" s="80">
        <v>-5</v>
      </c>
      <c r="F27" s="80"/>
      <c r="G27" s="80"/>
      <c r="H27" s="80"/>
      <c r="I27" s="80"/>
    </row>
    <row r="28" spans="1:20" s="11" customFormat="1" x14ac:dyDescent="0.25">
      <c r="A28" s="66" t="s">
        <v>197</v>
      </c>
      <c r="B28" s="66" t="s">
        <v>219</v>
      </c>
      <c r="C28" s="68">
        <f t="shared" ref="C28:I28" si="21">SUM(C25:C27)</f>
        <v>-14</v>
      </c>
      <c r="D28" s="68">
        <f t="shared" si="21"/>
        <v>-27</v>
      </c>
      <c r="E28" s="68">
        <f t="shared" si="21"/>
        <v>-23</v>
      </c>
      <c r="F28" s="68">
        <f t="shared" si="21"/>
        <v>-36</v>
      </c>
      <c r="G28" s="68">
        <f t="shared" si="21"/>
        <v>-62</v>
      </c>
      <c r="H28" s="68">
        <f t="shared" si="21"/>
        <v>-60</v>
      </c>
      <c r="I28" s="68">
        <f t="shared" si="21"/>
        <v>-121</v>
      </c>
      <c r="K28" s="6"/>
      <c r="L28" s="6"/>
      <c r="M28" s="6"/>
      <c r="N28" s="6"/>
      <c r="O28" s="6"/>
      <c r="P28" s="6"/>
      <c r="Q28" s="6"/>
      <c r="R28" s="6"/>
      <c r="S28" s="6"/>
      <c r="T28" s="25"/>
    </row>
    <row r="29" spans="1:20" s="26" customFormat="1" x14ac:dyDescent="0.25">
      <c r="A29" s="216"/>
      <c r="B29" s="216"/>
      <c r="C29" s="30"/>
      <c r="D29" s="30"/>
      <c r="E29" s="30"/>
      <c r="F29" s="30"/>
      <c r="G29" s="30"/>
      <c r="H29" s="30"/>
      <c r="I29" s="30"/>
      <c r="K29" s="6"/>
      <c r="L29" s="6"/>
      <c r="M29" s="6"/>
      <c r="N29" s="6"/>
      <c r="O29" s="6"/>
      <c r="P29" s="6"/>
      <c r="Q29" s="6"/>
      <c r="R29" s="6"/>
      <c r="S29" s="6"/>
      <c r="T29" s="27"/>
    </row>
    <row r="30" spans="1:20" x14ac:dyDescent="0.25">
      <c r="A30" s="66" t="s">
        <v>199</v>
      </c>
      <c r="B30" s="66" t="s">
        <v>221</v>
      </c>
      <c r="C30" s="69">
        <f t="shared" ref="C30:I30" si="22">C24+C28</f>
        <v>-445</v>
      </c>
      <c r="D30" s="69">
        <f t="shared" si="22"/>
        <v>-205</v>
      </c>
      <c r="E30" s="69">
        <f t="shared" si="22"/>
        <v>62</v>
      </c>
      <c r="F30" s="69">
        <f t="shared" si="22"/>
        <v>509</v>
      </c>
      <c r="G30" s="69">
        <f t="shared" si="22"/>
        <v>92</v>
      </c>
      <c r="H30" s="69">
        <f t="shared" si="22"/>
        <v>356</v>
      </c>
      <c r="I30" s="69">
        <f t="shared" si="22"/>
        <v>234.39963000000034</v>
      </c>
    </row>
    <row r="31" spans="1:20" ht="30" x14ac:dyDescent="0.25">
      <c r="A31" s="79" t="s">
        <v>200</v>
      </c>
      <c r="B31" s="79" t="s">
        <v>226</v>
      </c>
      <c r="C31" s="80">
        <v>44</v>
      </c>
      <c r="D31" s="80">
        <v>19</v>
      </c>
      <c r="E31" s="80">
        <v>-6</v>
      </c>
      <c r="F31" s="80">
        <v>-51</v>
      </c>
      <c r="G31" s="80">
        <v>-12</v>
      </c>
      <c r="H31" s="80">
        <v>-29</v>
      </c>
      <c r="I31" s="80">
        <v>-24</v>
      </c>
    </row>
    <row r="32" spans="1:20" ht="30" x14ac:dyDescent="0.25">
      <c r="A32" s="66" t="s">
        <v>201</v>
      </c>
      <c r="B32" s="66" t="s">
        <v>222</v>
      </c>
      <c r="C32" s="69">
        <f t="shared" ref="C32:I32" si="23">C30+C31</f>
        <v>-401</v>
      </c>
      <c r="D32" s="69">
        <f t="shared" si="23"/>
        <v>-186</v>
      </c>
      <c r="E32" s="69">
        <f t="shared" si="23"/>
        <v>56</v>
      </c>
      <c r="F32" s="69">
        <f t="shared" si="23"/>
        <v>458</v>
      </c>
      <c r="G32" s="69">
        <f t="shared" si="23"/>
        <v>80</v>
      </c>
      <c r="H32" s="69">
        <f t="shared" si="23"/>
        <v>327</v>
      </c>
      <c r="I32" s="69">
        <f t="shared" si="23"/>
        <v>210.39963000000034</v>
      </c>
      <c r="K32" s="26"/>
      <c r="L32" s="26"/>
      <c r="M32" s="26"/>
      <c r="N32" s="26"/>
      <c r="O32" s="26"/>
      <c r="P32" s="26"/>
      <c r="Q32" s="26"/>
      <c r="R32" s="26"/>
      <c r="S32" s="26"/>
    </row>
    <row r="33" spans="1:20" x14ac:dyDescent="0.25">
      <c r="A33" s="20"/>
      <c r="B33" s="28"/>
      <c r="C33" s="6"/>
      <c r="D33" s="6"/>
    </row>
    <row r="34" spans="1:20" x14ac:dyDescent="0.25">
      <c r="A34" s="66" t="s">
        <v>205</v>
      </c>
      <c r="B34" s="66" t="s">
        <v>223</v>
      </c>
      <c r="C34" s="69">
        <f t="shared" ref="C34:I34" si="24">C32</f>
        <v>-401</v>
      </c>
      <c r="D34" s="69">
        <f t="shared" si="24"/>
        <v>-186</v>
      </c>
      <c r="E34" s="69">
        <f t="shared" si="24"/>
        <v>56</v>
      </c>
      <c r="F34" s="69">
        <v>457</v>
      </c>
      <c r="G34" s="69">
        <v>82</v>
      </c>
      <c r="H34" s="69">
        <v>321</v>
      </c>
      <c r="I34" s="69">
        <f t="shared" si="24"/>
        <v>210.39963000000034</v>
      </c>
    </row>
    <row r="35" spans="1:20" s="26" customFormat="1" x14ac:dyDescent="0.25">
      <c r="A35" s="149"/>
      <c r="B35" s="149"/>
      <c r="C35" s="78"/>
      <c r="D35" s="78"/>
      <c r="E35" s="78"/>
      <c r="F35" s="78"/>
      <c r="G35" s="78"/>
      <c r="H35" s="78"/>
      <c r="I35" s="78"/>
      <c r="K35" s="29"/>
      <c r="L35" s="29"/>
      <c r="M35" s="29"/>
      <c r="N35" s="29"/>
      <c r="O35" s="29"/>
      <c r="P35" s="29"/>
      <c r="Q35" s="29"/>
      <c r="R35" s="29"/>
      <c r="S35" s="29"/>
      <c r="T35" s="27"/>
    </row>
    <row r="36" spans="1:20" x14ac:dyDescent="0.25">
      <c r="A36" s="66" t="s">
        <v>206</v>
      </c>
      <c r="B36" s="66" t="s">
        <v>224</v>
      </c>
      <c r="C36" s="287">
        <f>C34/(C111+C112)</f>
        <v>-1.0024999999999999</v>
      </c>
      <c r="D36" s="287">
        <f t="shared" ref="D36:I36" si="25">D34/(D111+D112)</f>
        <v>-0.46500000000000002</v>
      </c>
      <c r="E36" s="287">
        <f t="shared" si="25"/>
        <v>4.0287769784172658E-2</v>
      </c>
      <c r="F36" s="287">
        <f t="shared" si="25"/>
        <v>0.32877697841726616</v>
      </c>
      <c r="G36" s="287">
        <f t="shared" si="25"/>
        <v>6.5547561950439648E-2</v>
      </c>
      <c r="H36" s="287">
        <f t="shared" si="25"/>
        <v>0.23533724340175954</v>
      </c>
      <c r="I36" s="287">
        <f t="shared" si="25"/>
        <v>0.15158474783861697</v>
      </c>
    </row>
    <row r="37" spans="1:20" x14ac:dyDescent="0.25">
      <c r="C37" s="6"/>
      <c r="D37" s="6"/>
    </row>
    <row r="38" spans="1:20" s="29" customFormat="1" x14ac:dyDescent="0.25">
      <c r="A38" s="8"/>
      <c r="B38" s="8"/>
      <c r="C38" s="6"/>
      <c r="D38" s="6"/>
      <c r="E38" s="6"/>
      <c r="F38" s="6"/>
      <c r="G38" s="6"/>
      <c r="H38" s="6"/>
      <c r="I38" s="6"/>
      <c r="K38" s="6"/>
      <c r="L38" s="6"/>
      <c r="M38" s="6"/>
      <c r="N38" s="6"/>
      <c r="O38" s="6"/>
      <c r="P38" s="6"/>
      <c r="Q38" s="6"/>
      <c r="R38" s="6"/>
      <c r="S38" s="6"/>
      <c r="T38" s="30"/>
    </row>
    <row r="39" spans="1:20" x14ac:dyDescent="0.25">
      <c r="C39" s="6"/>
      <c r="D39" s="6"/>
    </row>
    <row r="40" spans="1:20" x14ac:dyDescent="0.25">
      <c r="C40" s="6"/>
      <c r="D40" s="6"/>
    </row>
    <row r="41" spans="1:20" ht="21" x14ac:dyDescent="0.35">
      <c r="A41" s="73" t="s">
        <v>274</v>
      </c>
      <c r="C41" s="6"/>
      <c r="D41" s="6"/>
    </row>
    <row r="42" spans="1:20" x14ac:dyDescent="0.25">
      <c r="C42" s="6"/>
      <c r="D42" s="6"/>
    </row>
    <row r="43" spans="1:20" x14ac:dyDescent="0.25">
      <c r="A43" s="74"/>
      <c r="B43" s="74"/>
      <c r="C43" s="64">
        <v>2010</v>
      </c>
      <c r="D43" s="64">
        <v>2011</v>
      </c>
      <c r="E43" s="64">
        <v>2012</v>
      </c>
      <c r="F43" s="64">
        <v>2013</v>
      </c>
      <c r="G43" s="64">
        <v>2014</v>
      </c>
      <c r="H43" s="64">
        <v>2015</v>
      </c>
      <c r="I43" s="64">
        <v>2016</v>
      </c>
    </row>
    <row r="44" spans="1:20" x14ac:dyDescent="0.25">
      <c r="A44" s="75"/>
      <c r="B44" s="75"/>
      <c r="C44" s="65" t="s">
        <v>3</v>
      </c>
      <c r="D44" s="65" t="s">
        <v>3</v>
      </c>
      <c r="E44" s="65" t="s">
        <v>3</v>
      </c>
      <c r="F44" s="65" t="s">
        <v>3</v>
      </c>
      <c r="G44" s="65" t="s">
        <v>3</v>
      </c>
      <c r="H44" s="65" t="s">
        <v>3</v>
      </c>
      <c r="I44" s="65" t="s">
        <v>3</v>
      </c>
    </row>
    <row r="45" spans="1:20" x14ac:dyDescent="0.25">
      <c r="A45" s="110" t="s">
        <v>11</v>
      </c>
      <c r="B45" s="32" t="s">
        <v>43</v>
      </c>
      <c r="C45" s="138"/>
      <c r="D45" s="138"/>
      <c r="E45" s="138"/>
      <c r="F45" s="138"/>
      <c r="G45" s="138"/>
      <c r="H45" s="138"/>
      <c r="I45" s="138"/>
    </row>
    <row r="46" spans="1:20" x14ac:dyDescent="0.25">
      <c r="A46" s="81" t="s">
        <v>12</v>
      </c>
      <c r="B46" s="81" t="s">
        <v>44</v>
      </c>
      <c r="C46" s="80">
        <v>2667</v>
      </c>
      <c r="D46" s="80">
        <v>1744</v>
      </c>
      <c r="E46" s="80">
        <v>1445</v>
      </c>
      <c r="F46" s="80">
        <v>1931</v>
      </c>
      <c r="G46" s="80">
        <v>2028</v>
      </c>
      <c r="H46" s="80">
        <v>1603</v>
      </c>
      <c r="I46" s="80">
        <v>2251.7281600000001</v>
      </c>
    </row>
    <row r="47" spans="1:20" x14ac:dyDescent="0.25">
      <c r="A47" s="33" t="s">
        <v>13</v>
      </c>
      <c r="B47" s="33" t="s">
        <v>45</v>
      </c>
      <c r="C47" s="21">
        <v>-1266</v>
      </c>
      <c r="D47" s="21">
        <v>-656</v>
      </c>
      <c r="E47" s="21">
        <v>-378</v>
      </c>
      <c r="F47" s="21">
        <v>-713</v>
      </c>
      <c r="G47" s="21">
        <v>-567</v>
      </c>
      <c r="H47" s="21">
        <v>-513</v>
      </c>
      <c r="I47" s="21">
        <v>-583</v>
      </c>
    </row>
    <row r="48" spans="1:20" ht="30" x14ac:dyDescent="0.25">
      <c r="A48" s="81" t="s">
        <v>14</v>
      </c>
      <c r="B48" s="81" t="s">
        <v>46</v>
      </c>
      <c r="C48" s="80">
        <v>-1095</v>
      </c>
      <c r="D48" s="80">
        <v>-1103</v>
      </c>
      <c r="E48" s="80">
        <v>-1030</v>
      </c>
      <c r="F48" s="80">
        <v>-1370</v>
      </c>
      <c r="G48" s="80">
        <v>-1347</v>
      </c>
      <c r="H48" s="80">
        <v>-1684</v>
      </c>
      <c r="I48" s="80">
        <v>-737</v>
      </c>
    </row>
    <row r="49" spans="1:9" ht="30" x14ac:dyDescent="0.25">
      <c r="A49" s="33" t="s">
        <v>15</v>
      </c>
      <c r="B49" s="33"/>
      <c r="C49" s="21"/>
      <c r="D49" s="21"/>
      <c r="E49" s="21"/>
      <c r="F49" s="21"/>
      <c r="G49" s="21"/>
      <c r="H49" s="21">
        <v>-8</v>
      </c>
      <c r="I49" s="21">
        <v>-1.4001400000000002</v>
      </c>
    </row>
    <row r="50" spans="1:9" x14ac:dyDescent="0.25">
      <c r="A50" s="81" t="s">
        <v>76</v>
      </c>
      <c r="B50" s="81" t="s">
        <v>77</v>
      </c>
      <c r="C50" s="80">
        <v>-2</v>
      </c>
      <c r="D50" s="80"/>
      <c r="E50" s="80"/>
      <c r="F50" s="80"/>
      <c r="G50" s="80"/>
      <c r="H50" s="80">
        <v>-28</v>
      </c>
      <c r="I50" s="80"/>
    </row>
    <row r="51" spans="1:9" x14ac:dyDescent="0.25">
      <c r="A51" s="33" t="s">
        <v>18</v>
      </c>
      <c r="B51" s="33" t="s">
        <v>50</v>
      </c>
      <c r="C51" s="21">
        <v>-194</v>
      </c>
      <c r="D51" s="21">
        <v>-50</v>
      </c>
      <c r="E51" s="21">
        <v>-14</v>
      </c>
      <c r="F51" s="21">
        <v>-8</v>
      </c>
      <c r="G51" s="21">
        <v>-150</v>
      </c>
      <c r="H51" s="21">
        <v>-39</v>
      </c>
      <c r="I51" s="21">
        <v>-42.727619999999995</v>
      </c>
    </row>
    <row r="52" spans="1:9" ht="30" x14ac:dyDescent="0.25">
      <c r="A52" s="71" t="s">
        <v>19</v>
      </c>
      <c r="B52" s="71" t="s">
        <v>51</v>
      </c>
      <c r="C52" s="68">
        <f t="shared" ref="C52:I52" si="26">SUM(C46:C51)</f>
        <v>110</v>
      </c>
      <c r="D52" s="68">
        <f t="shared" si="26"/>
        <v>-65</v>
      </c>
      <c r="E52" s="68">
        <f t="shared" si="26"/>
        <v>23</v>
      </c>
      <c r="F52" s="68">
        <f t="shared" si="26"/>
        <v>-160</v>
      </c>
      <c r="G52" s="68">
        <f t="shared" si="26"/>
        <v>-36</v>
      </c>
      <c r="H52" s="68">
        <f t="shared" si="26"/>
        <v>-669</v>
      </c>
      <c r="I52" s="68">
        <f t="shared" si="26"/>
        <v>887.60040000000015</v>
      </c>
    </row>
    <row r="53" spans="1:9" x14ac:dyDescent="0.25">
      <c r="A53" s="33"/>
      <c r="B53" s="35"/>
      <c r="C53" s="138"/>
      <c r="D53" s="138"/>
      <c r="E53" s="138"/>
      <c r="F53" s="138"/>
      <c r="G53" s="138"/>
      <c r="H53" s="138"/>
      <c r="I53" s="138"/>
    </row>
    <row r="54" spans="1:9" x14ac:dyDescent="0.25">
      <c r="A54" s="155" t="s">
        <v>20</v>
      </c>
      <c r="B54" s="91" t="s">
        <v>52</v>
      </c>
      <c r="C54" s="151"/>
      <c r="D54" s="151"/>
      <c r="E54" s="151"/>
      <c r="F54" s="151"/>
      <c r="G54" s="151"/>
      <c r="H54" s="151"/>
      <c r="I54" s="151"/>
    </row>
    <row r="55" spans="1:9" ht="30" x14ac:dyDescent="0.25">
      <c r="A55" s="33" t="s">
        <v>21</v>
      </c>
      <c r="B55" s="33" t="s">
        <v>53</v>
      </c>
      <c r="C55" s="21">
        <v>-33</v>
      </c>
      <c r="D55" s="21">
        <v>-14</v>
      </c>
      <c r="E55" s="21">
        <v>-1</v>
      </c>
      <c r="F55" s="21">
        <v>-40</v>
      </c>
      <c r="G55" s="21">
        <v>-429</v>
      </c>
      <c r="H55" s="21">
        <v>-13</v>
      </c>
      <c r="I55" s="21">
        <v>-2334</v>
      </c>
    </row>
    <row r="56" spans="1:9" ht="45" x14ac:dyDescent="0.25">
      <c r="A56" s="81" t="s">
        <v>78</v>
      </c>
      <c r="B56" s="81" t="s">
        <v>79</v>
      </c>
      <c r="C56" s="80"/>
      <c r="D56" s="80"/>
      <c r="E56" s="80"/>
      <c r="F56" s="80"/>
      <c r="G56" s="80"/>
      <c r="H56" s="80"/>
      <c r="I56" s="80"/>
    </row>
    <row r="57" spans="1:9" x14ac:dyDescent="0.25">
      <c r="A57" s="33" t="s">
        <v>26</v>
      </c>
      <c r="B57" s="33" t="s">
        <v>58</v>
      </c>
      <c r="C57" s="21"/>
      <c r="D57" s="21"/>
      <c r="E57" s="21"/>
      <c r="F57" s="21"/>
      <c r="G57" s="21">
        <v>31</v>
      </c>
      <c r="H57" s="21">
        <v>825</v>
      </c>
      <c r="I57" s="21">
        <v>1430</v>
      </c>
    </row>
    <row r="58" spans="1:9" x14ac:dyDescent="0.25">
      <c r="A58" s="81" t="s">
        <v>27</v>
      </c>
      <c r="B58" s="81" t="s">
        <v>59</v>
      </c>
      <c r="C58" s="80"/>
      <c r="D58" s="80"/>
      <c r="E58" s="80"/>
      <c r="F58" s="80">
        <v>-31</v>
      </c>
      <c r="G58" s="80"/>
      <c r="H58" s="80">
        <v>-217</v>
      </c>
      <c r="I58" s="80">
        <v>-20.993079999999999</v>
      </c>
    </row>
    <row r="59" spans="1:9" x14ac:dyDescent="0.25">
      <c r="A59" s="33" t="s">
        <v>30</v>
      </c>
      <c r="B59" s="33" t="s">
        <v>62</v>
      </c>
      <c r="C59" s="21"/>
      <c r="D59" s="21">
        <v>1</v>
      </c>
      <c r="E59" s="21"/>
      <c r="F59" s="21"/>
      <c r="G59" s="21">
        <v>1</v>
      </c>
      <c r="H59" s="21"/>
      <c r="I59" s="21"/>
    </row>
    <row r="60" spans="1:9" x14ac:dyDescent="0.25">
      <c r="A60" s="81" t="s">
        <v>318</v>
      </c>
      <c r="B60" s="81"/>
      <c r="C60" s="80"/>
      <c r="D60" s="80"/>
      <c r="E60" s="80"/>
      <c r="F60" s="80"/>
      <c r="G60" s="80"/>
      <c r="H60" s="80">
        <v>-24</v>
      </c>
      <c r="I60" s="80">
        <v>-18.104669999999999</v>
      </c>
    </row>
    <row r="61" spans="1:9" ht="30" x14ac:dyDescent="0.25">
      <c r="A61" s="71" t="s">
        <v>33</v>
      </c>
      <c r="B61" s="71" t="s">
        <v>65</v>
      </c>
      <c r="C61" s="68">
        <f t="shared" ref="C61:G61" si="27">SUM(C55:C59)</f>
        <v>-33</v>
      </c>
      <c r="D61" s="68">
        <f t="shared" si="27"/>
        <v>-13</v>
      </c>
      <c r="E61" s="68">
        <f t="shared" si="27"/>
        <v>-1</v>
      </c>
      <c r="F61" s="68">
        <f t="shared" si="27"/>
        <v>-71</v>
      </c>
      <c r="G61" s="68">
        <f t="shared" si="27"/>
        <v>-397</v>
      </c>
      <c r="H61" s="68">
        <f>SUM(H55:H60)</f>
        <v>571</v>
      </c>
      <c r="I61" s="68">
        <f>SUM(I55:I60)</f>
        <v>-943.09774999999991</v>
      </c>
    </row>
    <row r="62" spans="1:9" x14ac:dyDescent="0.25">
      <c r="A62" s="33"/>
      <c r="B62" s="36"/>
      <c r="C62" s="138"/>
      <c r="D62" s="138"/>
      <c r="E62" s="138"/>
      <c r="F62" s="138"/>
      <c r="G62" s="138"/>
      <c r="H62" s="138"/>
      <c r="I62" s="138"/>
    </row>
    <row r="63" spans="1:9" x14ac:dyDescent="0.25">
      <c r="A63" s="155" t="s">
        <v>34</v>
      </c>
      <c r="B63" s="91" t="s">
        <v>66</v>
      </c>
      <c r="C63" s="151"/>
      <c r="D63" s="151"/>
      <c r="E63" s="151"/>
      <c r="F63" s="151"/>
      <c r="G63" s="151"/>
      <c r="H63" s="151"/>
      <c r="I63" s="151"/>
    </row>
    <row r="64" spans="1:9" x14ac:dyDescent="0.25">
      <c r="A64" s="33" t="s">
        <v>27</v>
      </c>
      <c r="B64" s="33" t="s">
        <v>59</v>
      </c>
      <c r="C64" s="21">
        <v>201</v>
      </c>
      <c r="D64" s="21">
        <v>264</v>
      </c>
      <c r="E64" s="21">
        <v>145</v>
      </c>
      <c r="F64" s="21">
        <v>202</v>
      </c>
      <c r="G64" s="21">
        <v>849</v>
      </c>
      <c r="H64" s="21"/>
      <c r="I64" s="21"/>
    </row>
    <row r="65" spans="1:9" x14ac:dyDescent="0.25">
      <c r="A65" s="81" t="s">
        <v>29</v>
      </c>
      <c r="B65" s="81" t="s">
        <v>61</v>
      </c>
      <c r="C65" s="80">
        <v>-207</v>
      </c>
      <c r="D65" s="80">
        <v>-160</v>
      </c>
      <c r="E65" s="80">
        <v>-145</v>
      </c>
      <c r="F65" s="80">
        <v>-22</v>
      </c>
      <c r="G65" s="80">
        <v>-387</v>
      </c>
      <c r="H65" s="80"/>
      <c r="I65" s="80"/>
    </row>
    <row r="66" spans="1:9" x14ac:dyDescent="0.25">
      <c r="A66" s="33" t="s">
        <v>35</v>
      </c>
      <c r="B66" s="33" t="s">
        <v>67</v>
      </c>
      <c r="C66" s="21">
        <v>-13</v>
      </c>
      <c r="D66" s="21">
        <v>-10</v>
      </c>
      <c r="E66" s="21">
        <v>-10</v>
      </c>
      <c r="F66" s="21">
        <v>-3</v>
      </c>
      <c r="G66" s="21"/>
      <c r="H66" s="21"/>
      <c r="I66" s="21">
        <v>-10.388219999999999</v>
      </c>
    </row>
    <row r="67" spans="1:9" ht="30" x14ac:dyDescent="0.25">
      <c r="A67" s="81" t="s">
        <v>36</v>
      </c>
      <c r="B67" s="81" t="s">
        <v>68</v>
      </c>
      <c r="C67" s="80"/>
      <c r="D67" s="80"/>
      <c r="E67" s="80"/>
      <c r="F67" s="80"/>
      <c r="G67" s="80">
        <v>-6</v>
      </c>
      <c r="H67" s="80">
        <v>101</v>
      </c>
      <c r="I67" s="80">
        <v>65.180000000000007</v>
      </c>
    </row>
    <row r="68" spans="1:9" x14ac:dyDescent="0.25">
      <c r="A68" s="33" t="s">
        <v>37</v>
      </c>
      <c r="B68" s="33" t="s">
        <v>69</v>
      </c>
      <c r="C68" s="21">
        <v>-10</v>
      </c>
      <c r="D68" s="21">
        <v>-6</v>
      </c>
      <c r="E68" s="21">
        <v>-4</v>
      </c>
      <c r="F68" s="21"/>
      <c r="G68" s="21">
        <v>-27</v>
      </c>
      <c r="H68" s="21"/>
      <c r="I68" s="21">
        <v>-1.0583</v>
      </c>
    </row>
    <row r="69" spans="1:9" ht="30" x14ac:dyDescent="0.25">
      <c r="A69" s="81" t="s">
        <v>276</v>
      </c>
      <c r="B69" s="81" t="s">
        <v>70</v>
      </c>
      <c r="C69" s="80"/>
      <c r="D69" s="80"/>
      <c r="E69" s="80"/>
      <c r="F69" s="80"/>
      <c r="G69" s="80"/>
      <c r="H69" s="80"/>
      <c r="I69" s="80"/>
    </row>
    <row r="70" spans="1:9" x14ac:dyDescent="0.25">
      <c r="A70" s="33" t="s">
        <v>32</v>
      </c>
      <c r="B70" s="33" t="s">
        <v>64</v>
      </c>
      <c r="C70" s="21"/>
      <c r="D70" s="21"/>
      <c r="E70" s="21"/>
      <c r="F70" s="21"/>
      <c r="G70" s="21"/>
      <c r="H70" s="21"/>
      <c r="I70" s="21"/>
    </row>
    <row r="71" spans="1:9" ht="30" x14ac:dyDescent="0.25">
      <c r="A71" s="71" t="s">
        <v>38</v>
      </c>
      <c r="B71" s="71" t="s">
        <v>71</v>
      </c>
      <c r="C71" s="68">
        <f t="shared" ref="C71:I71" si="28">SUM(C64:C70)</f>
        <v>-29</v>
      </c>
      <c r="D71" s="68">
        <f t="shared" si="28"/>
        <v>88</v>
      </c>
      <c r="E71" s="68">
        <f t="shared" si="28"/>
        <v>-14</v>
      </c>
      <c r="F71" s="68">
        <f t="shared" si="28"/>
        <v>177</v>
      </c>
      <c r="G71" s="68">
        <f t="shared" si="28"/>
        <v>429</v>
      </c>
      <c r="H71" s="68">
        <f t="shared" si="28"/>
        <v>101</v>
      </c>
      <c r="I71" s="68">
        <f t="shared" si="28"/>
        <v>53.733480000000007</v>
      </c>
    </row>
    <row r="72" spans="1:9" x14ac:dyDescent="0.25">
      <c r="A72" s="91"/>
      <c r="B72" s="91"/>
      <c r="C72" s="151"/>
      <c r="D72" s="151"/>
      <c r="E72" s="151"/>
      <c r="F72" s="151"/>
      <c r="G72" s="151"/>
      <c r="H72" s="151"/>
      <c r="I72" s="151"/>
    </row>
    <row r="73" spans="1:9" ht="30" x14ac:dyDescent="0.25">
      <c r="A73" s="71" t="s">
        <v>39</v>
      </c>
      <c r="B73" s="71" t="s">
        <v>72</v>
      </c>
      <c r="C73" s="68">
        <f t="shared" ref="C73:I73" si="29">SUM(C52,C61,C71)</f>
        <v>48</v>
      </c>
      <c r="D73" s="68">
        <f t="shared" si="29"/>
        <v>10</v>
      </c>
      <c r="E73" s="68">
        <f t="shared" si="29"/>
        <v>8</v>
      </c>
      <c r="F73" s="68">
        <f t="shared" si="29"/>
        <v>-54</v>
      </c>
      <c r="G73" s="68">
        <f t="shared" si="29"/>
        <v>-4</v>
      </c>
      <c r="H73" s="68">
        <f t="shared" si="29"/>
        <v>3</v>
      </c>
      <c r="I73" s="68">
        <f t="shared" si="29"/>
        <v>-1.7638699999997485</v>
      </c>
    </row>
    <row r="74" spans="1:9" ht="30" x14ac:dyDescent="0.25">
      <c r="A74" s="33" t="s">
        <v>40</v>
      </c>
      <c r="B74" s="33" t="s">
        <v>73</v>
      </c>
      <c r="C74" s="21">
        <v>39</v>
      </c>
      <c r="D74" s="21">
        <v>87</v>
      </c>
      <c r="E74" s="21">
        <v>96</v>
      </c>
      <c r="F74" s="21">
        <v>64</v>
      </c>
      <c r="G74" s="21">
        <v>5</v>
      </c>
      <c r="H74" s="21">
        <v>1</v>
      </c>
      <c r="I74" s="21">
        <v>4</v>
      </c>
    </row>
    <row r="75" spans="1:9" ht="45" x14ac:dyDescent="0.25">
      <c r="A75" s="288" t="s">
        <v>306</v>
      </c>
      <c r="B75" s="81" t="s">
        <v>307</v>
      </c>
      <c r="C75" s="80">
        <v>0</v>
      </c>
      <c r="D75" s="80">
        <v>-1</v>
      </c>
      <c r="E75" s="80">
        <v>-3</v>
      </c>
      <c r="F75" s="80">
        <v>-5</v>
      </c>
      <c r="G75" s="80"/>
      <c r="H75" s="80"/>
      <c r="I75" s="80"/>
    </row>
    <row r="76" spans="1:9" ht="30" x14ac:dyDescent="0.25">
      <c r="A76" s="71" t="s">
        <v>41</v>
      </c>
      <c r="B76" s="71" t="s">
        <v>74</v>
      </c>
      <c r="C76" s="68">
        <f>SUM(C73:C75)</f>
        <v>87</v>
      </c>
      <c r="D76" s="68">
        <f>SUM(D73:D75)</f>
        <v>96</v>
      </c>
      <c r="E76" s="68">
        <f>SUM(E73:E75)</f>
        <v>101</v>
      </c>
      <c r="F76" s="68">
        <f>SUM(F73:F75)</f>
        <v>5</v>
      </c>
      <c r="G76" s="68">
        <f>SUM(G73:G75)</f>
        <v>1</v>
      </c>
      <c r="H76" s="68">
        <f>H73+H74</f>
        <v>4</v>
      </c>
      <c r="I76" s="68">
        <f>I73+I74</f>
        <v>2.2361300000002515</v>
      </c>
    </row>
    <row r="77" spans="1:9" x14ac:dyDescent="0.25">
      <c r="A77" s="33"/>
      <c r="B77" s="33"/>
      <c r="C77" s="21"/>
      <c r="D77" s="21"/>
      <c r="E77" s="21"/>
      <c r="F77" s="21"/>
      <c r="G77" s="21"/>
      <c r="H77" s="21"/>
      <c r="I77" s="21"/>
    </row>
    <row r="78" spans="1:9" ht="45" x14ac:dyDescent="0.25">
      <c r="A78" s="71" t="s">
        <v>42</v>
      </c>
      <c r="B78" s="71" t="s">
        <v>75</v>
      </c>
      <c r="C78" s="68">
        <f t="shared" ref="C78:I78" si="30">C76</f>
        <v>87</v>
      </c>
      <c r="D78" s="68">
        <f t="shared" si="30"/>
        <v>96</v>
      </c>
      <c r="E78" s="68">
        <f t="shared" si="30"/>
        <v>101</v>
      </c>
      <c r="F78" s="68">
        <f t="shared" si="30"/>
        <v>5</v>
      </c>
      <c r="G78" s="68">
        <f t="shared" si="30"/>
        <v>1</v>
      </c>
      <c r="H78" s="68">
        <f t="shared" si="30"/>
        <v>4</v>
      </c>
      <c r="I78" s="68">
        <f t="shared" si="30"/>
        <v>2.2361300000002515</v>
      </c>
    </row>
    <row r="79" spans="1:9" x14ac:dyDescent="0.25">
      <c r="C79" s="6"/>
      <c r="D79" s="6"/>
    </row>
    <row r="80" spans="1:9" x14ac:dyDescent="0.25">
      <c r="C80" s="6"/>
      <c r="D80" s="6"/>
    </row>
    <row r="81" spans="1:9" x14ac:dyDescent="0.25">
      <c r="C81" s="6"/>
      <c r="D81" s="6"/>
    </row>
    <row r="82" spans="1:9" ht="21" x14ac:dyDescent="0.35">
      <c r="A82" s="73" t="s">
        <v>277</v>
      </c>
      <c r="C82" s="6"/>
      <c r="D82" s="6"/>
    </row>
    <row r="83" spans="1:9" x14ac:dyDescent="0.25">
      <c r="C83" s="6"/>
      <c r="D83" s="6"/>
    </row>
    <row r="84" spans="1:9" x14ac:dyDescent="0.25">
      <c r="A84" s="93" t="s">
        <v>84</v>
      </c>
      <c r="B84" s="93" t="s">
        <v>133</v>
      </c>
      <c r="C84" s="64">
        <v>2010</v>
      </c>
      <c r="D84" s="64">
        <v>2011</v>
      </c>
      <c r="E84" s="64">
        <v>2012</v>
      </c>
      <c r="F84" s="64">
        <v>2013</v>
      </c>
      <c r="G84" s="64">
        <v>2014</v>
      </c>
      <c r="H84" s="64">
        <v>2015</v>
      </c>
      <c r="I84" s="64">
        <v>2016</v>
      </c>
    </row>
    <row r="85" spans="1:9" x14ac:dyDescent="0.25">
      <c r="A85" s="94"/>
      <c r="B85" s="94"/>
      <c r="C85" s="65" t="s">
        <v>3</v>
      </c>
      <c r="D85" s="65" t="s">
        <v>3</v>
      </c>
      <c r="E85" s="65" t="s">
        <v>3</v>
      </c>
      <c r="F85" s="65" t="s">
        <v>3</v>
      </c>
      <c r="G85" s="65" t="s">
        <v>3</v>
      </c>
      <c r="H85" s="65" t="s">
        <v>3</v>
      </c>
      <c r="I85" s="65" t="s">
        <v>3</v>
      </c>
    </row>
    <row r="86" spans="1:9" x14ac:dyDescent="0.25">
      <c r="A86" s="110" t="s">
        <v>85</v>
      </c>
      <c r="B86" s="32" t="s">
        <v>134</v>
      </c>
      <c r="C86" s="138"/>
      <c r="D86" s="138"/>
      <c r="E86" s="138"/>
      <c r="F86" s="138"/>
      <c r="G86" s="138"/>
      <c r="H86" s="138"/>
      <c r="I86" s="138"/>
    </row>
    <row r="87" spans="1:9" x14ac:dyDescent="0.25">
      <c r="A87" s="98" t="s">
        <v>86</v>
      </c>
      <c r="B87" s="98" t="s">
        <v>135</v>
      </c>
      <c r="C87" s="99"/>
      <c r="D87" s="99"/>
      <c r="E87" s="99">
        <v>940</v>
      </c>
      <c r="F87" s="99">
        <v>1500</v>
      </c>
      <c r="G87" s="99">
        <v>955</v>
      </c>
      <c r="H87" s="99">
        <v>3605</v>
      </c>
      <c r="I87" s="99">
        <v>3439</v>
      </c>
    </row>
    <row r="88" spans="1:9" x14ac:dyDescent="0.25">
      <c r="A88" s="39" t="s">
        <v>87</v>
      </c>
      <c r="B88" s="39" t="s">
        <v>136</v>
      </c>
      <c r="C88" s="40">
        <v>41</v>
      </c>
      <c r="D88" s="40">
        <v>19</v>
      </c>
      <c r="E88" s="40">
        <v>7</v>
      </c>
      <c r="F88" s="40">
        <v>40</v>
      </c>
      <c r="G88" s="40">
        <v>248</v>
      </c>
      <c r="H88" s="40">
        <v>190</v>
      </c>
      <c r="I88" s="40">
        <v>161</v>
      </c>
    </row>
    <row r="89" spans="1:9" x14ac:dyDescent="0.25">
      <c r="A89" s="98" t="s">
        <v>91</v>
      </c>
      <c r="B89" s="98" t="s">
        <v>139</v>
      </c>
      <c r="C89" s="151">
        <v>49</v>
      </c>
      <c r="D89" s="151">
        <v>68</v>
      </c>
      <c r="E89" s="151">
        <v>62</v>
      </c>
      <c r="F89" s="151">
        <v>16</v>
      </c>
      <c r="G89" s="151">
        <v>4</v>
      </c>
      <c r="H89" s="278">
        <v>10</v>
      </c>
      <c r="I89" s="151">
        <v>20</v>
      </c>
    </row>
    <row r="90" spans="1:9" ht="30" x14ac:dyDescent="0.25">
      <c r="A90" s="39" t="s">
        <v>92</v>
      </c>
      <c r="B90" s="39" t="s">
        <v>140</v>
      </c>
      <c r="C90" s="40"/>
      <c r="D90" s="40"/>
      <c r="E90" s="40">
        <v>207</v>
      </c>
      <c r="F90" s="40">
        <v>60</v>
      </c>
      <c r="G90" s="40">
        <v>1708</v>
      </c>
      <c r="H90" s="40"/>
      <c r="I90" s="40">
        <v>1988</v>
      </c>
    </row>
    <row r="91" spans="1:9" x14ac:dyDescent="0.25">
      <c r="A91" s="71" t="s">
        <v>85</v>
      </c>
      <c r="B91" s="71" t="s">
        <v>134</v>
      </c>
      <c r="C91" s="95">
        <f t="shared" ref="C91:I91" si="31">SUM(C87:C90)</f>
        <v>90</v>
      </c>
      <c r="D91" s="95">
        <f t="shared" si="31"/>
        <v>87</v>
      </c>
      <c r="E91" s="95">
        <f t="shared" si="31"/>
        <v>1216</v>
      </c>
      <c r="F91" s="95">
        <f t="shared" si="31"/>
        <v>1616</v>
      </c>
      <c r="G91" s="95">
        <f t="shared" si="31"/>
        <v>2915</v>
      </c>
      <c r="H91" s="95">
        <f t="shared" si="31"/>
        <v>3805</v>
      </c>
      <c r="I91" s="95">
        <f t="shared" si="31"/>
        <v>5608</v>
      </c>
    </row>
    <row r="92" spans="1:9" x14ac:dyDescent="0.25">
      <c r="A92" s="42"/>
      <c r="B92" s="42"/>
      <c r="C92" s="139"/>
      <c r="D92" s="139"/>
      <c r="E92" s="139"/>
      <c r="F92" s="139"/>
      <c r="G92" s="139"/>
      <c r="H92" s="139"/>
      <c r="I92" s="139"/>
    </row>
    <row r="93" spans="1:9" x14ac:dyDescent="0.25">
      <c r="A93" s="71" t="s">
        <v>94</v>
      </c>
      <c r="B93" s="71" t="s">
        <v>142</v>
      </c>
      <c r="C93" s="153"/>
      <c r="D93" s="153"/>
      <c r="E93" s="153"/>
      <c r="F93" s="153"/>
      <c r="G93" s="153"/>
      <c r="H93" s="153"/>
      <c r="I93" s="153"/>
    </row>
    <row r="94" spans="1:9" x14ac:dyDescent="0.25">
      <c r="A94" s="42" t="s">
        <v>95</v>
      </c>
      <c r="B94" s="42" t="s">
        <v>143</v>
      </c>
      <c r="C94" s="40">
        <v>291</v>
      </c>
      <c r="D94" s="40">
        <v>9</v>
      </c>
      <c r="E94" s="40">
        <v>15</v>
      </c>
      <c r="F94" s="40">
        <v>8</v>
      </c>
      <c r="G94" s="40">
        <v>10</v>
      </c>
      <c r="H94" s="40">
        <v>1</v>
      </c>
      <c r="I94" s="40">
        <v>2</v>
      </c>
    </row>
    <row r="95" spans="1:9" x14ac:dyDescent="0.25">
      <c r="A95" s="100" t="s">
        <v>96</v>
      </c>
      <c r="B95" s="100" t="s">
        <v>144</v>
      </c>
      <c r="C95" s="157">
        <v>390</v>
      </c>
      <c r="D95" s="157">
        <v>196</v>
      </c>
      <c r="E95" s="157">
        <v>183</v>
      </c>
      <c r="F95" s="157">
        <v>559</v>
      </c>
      <c r="G95" s="157">
        <v>400</v>
      </c>
      <c r="H95" s="157">
        <v>534</v>
      </c>
      <c r="I95" s="157">
        <v>776</v>
      </c>
    </row>
    <row r="96" spans="1:9" ht="30" x14ac:dyDescent="0.25">
      <c r="A96" s="42" t="s">
        <v>97</v>
      </c>
      <c r="B96" s="42" t="s">
        <v>145</v>
      </c>
      <c r="C96" s="40">
        <v>72</v>
      </c>
      <c r="D96" s="40">
        <v>7</v>
      </c>
      <c r="E96" s="40">
        <v>135</v>
      </c>
      <c r="F96" s="40">
        <v>60</v>
      </c>
      <c r="G96" s="40">
        <v>63</v>
      </c>
      <c r="H96" s="40">
        <v>334</v>
      </c>
      <c r="I96" s="40">
        <v>105</v>
      </c>
    </row>
    <row r="97" spans="1:9" x14ac:dyDescent="0.25">
      <c r="A97" s="100" t="s">
        <v>98</v>
      </c>
      <c r="B97" s="100" t="s">
        <v>146</v>
      </c>
      <c r="C97" s="157"/>
      <c r="D97" s="157"/>
      <c r="E97" s="157">
        <v>4</v>
      </c>
      <c r="F97" s="157"/>
      <c r="G97" s="157"/>
      <c r="H97" s="157">
        <v>36</v>
      </c>
      <c r="I97" s="157">
        <v>2</v>
      </c>
    </row>
    <row r="98" spans="1:9" ht="30" x14ac:dyDescent="0.25">
      <c r="A98" s="42" t="s">
        <v>310</v>
      </c>
      <c r="B98" s="42" t="s">
        <v>311</v>
      </c>
      <c r="C98" s="40">
        <v>6</v>
      </c>
      <c r="D98" s="40">
        <v>14</v>
      </c>
      <c r="E98" s="40">
        <v>6</v>
      </c>
      <c r="F98" s="40">
        <v>5</v>
      </c>
      <c r="G98" s="40">
        <v>2</v>
      </c>
      <c r="H98" s="40">
        <v>2</v>
      </c>
      <c r="I98" s="40">
        <v>12</v>
      </c>
    </row>
    <row r="99" spans="1:9" x14ac:dyDescent="0.25">
      <c r="A99" s="100" t="s">
        <v>101</v>
      </c>
      <c r="B99" s="100" t="s">
        <v>149</v>
      </c>
      <c r="C99" s="99">
        <v>87</v>
      </c>
      <c r="D99" s="99">
        <v>96</v>
      </c>
      <c r="E99" s="99">
        <v>101</v>
      </c>
      <c r="F99" s="99">
        <v>42</v>
      </c>
      <c r="G99" s="99">
        <v>38</v>
      </c>
      <c r="H99" s="99">
        <v>4</v>
      </c>
      <c r="I99" s="99">
        <v>3</v>
      </c>
    </row>
    <row r="100" spans="1:9" x14ac:dyDescent="0.25">
      <c r="A100" s="71" t="s">
        <v>94</v>
      </c>
      <c r="B100" s="71" t="s">
        <v>142</v>
      </c>
      <c r="C100" s="95">
        <f t="shared" ref="C100:I100" si="32">SUM(C94:C99)</f>
        <v>846</v>
      </c>
      <c r="D100" s="95">
        <f t="shared" si="32"/>
        <v>322</v>
      </c>
      <c r="E100" s="95">
        <f t="shared" si="32"/>
        <v>444</v>
      </c>
      <c r="F100" s="95">
        <f t="shared" si="32"/>
        <v>674</v>
      </c>
      <c r="G100" s="95">
        <f t="shared" si="32"/>
        <v>513</v>
      </c>
      <c r="H100" s="95">
        <f t="shared" si="32"/>
        <v>911</v>
      </c>
      <c r="I100" s="95">
        <f t="shared" si="32"/>
        <v>900</v>
      </c>
    </row>
    <row r="101" spans="1:9" x14ac:dyDescent="0.25">
      <c r="A101" s="47"/>
      <c r="B101" s="47"/>
      <c r="C101" s="141"/>
      <c r="D101" s="141"/>
      <c r="E101" s="141"/>
      <c r="F101" s="141"/>
      <c r="G101" s="141"/>
      <c r="H101" s="141"/>
      <c r="I101" s="141"/>
    </row>
    <row r="102" spans="1:9" ht="30" x14ac:dyDescent="0.25">
      <c r="A102" s="100" t="s">
        <v>102</v>
      </c>
      <c r="B102" s="100" t="s">
        <v>150</v>
      </c>
      <c r="C102" s="99"/>
      <c r="D102" s="99"/>
      <c r="E102" s="99"/>
      <c r="F102" s="99"/>
      <c r="G102" s="99"/>
      <c r="H102" s="99"/>
      <c r="I102" s="99"/>
    </row>
    <row r="103" spans="1:9" x14ac:dyDescent="0.25">
      <c r="A103" s="47"/>
      <c r="B103" s="47"/>
      <c r="C103" s="141"/>
      <c r="D103" s="141"/>
      <c r="E103" s="141"/>
      <c r="F103" s="141"/>
      <c r="G103" s="141"/>
      <c r="H103" s="141"/>
      <c r="I103" s="141"/>
    </row>
    <row r="104" spans="1:9" x14ac:dyDescent="0.25">
      <c r="A104" s="71" t="s">
        <v>103</v>
      </c>
      <c r="B104" s="71" t="s">
        <v>151</v>
      </c>
      <c r="C104" s="102">
        <f t="shared" ref="C104:I104" si="33">C100+C91+C102</f>
        <v>936</v>
      </c>
      <c r="D104" s="102">
        <f t="shared" si="33"/>
        <v>409</v>
      </c>
      <c r="E104" s="102">
        <f t="shared" si="33"/>
        <v>1660</v>
      </c>
      <c r="F104" s="102">
        <f t="shared" si="33"/>
        <v>2290</v>
      </c>
      <c r="G104" s="102">
        <f t="shared" si="33"/>
        <v>3428</v>
      </c>
      <c r="H104" s="102">
        <f t="shared" si="33"/>
        <v>4716</v>
      </c>
      <c r="I104" s="102">
        <f t="shared" si="33"/>
        <v>6508</v>
      </c>
    </row>
    <row r="105" spans="1:9" x14ac:dyDescent="0.25">
      <c r="C105" s="16"/>
      <c r="D105" s="16"/>
      <c r="E105" s="16"/>
      <c r="F105" s="16"/>
      <c r="G105" s="16"/>
      <c r="H105" s="16"/>
      <c r="I105" s="16"/>
    </row>
    <row r="106" spans="1:9" x14ac:dyDescent="0.25">
      <c r="A106" s="51"/>
      <c r="B106" s="51"/>
      <c r="C106" s="52"/>
      <c r="D106" s="52"/>
      <c r="E106" s="52"/>
      <c r="F106" s="52"/>
      <c r="G106" s="52"/>
      <c r="H106" s="52"/>
      <c r="I106" s="52"/>
    </row>
    <row r="107" spans="1:9" x14ac:dyDescent="0.25">
      <c r="C107" s="6"/>
      <c r="D107" s="6"/>
    </row>
    <row r="108" spans="1:9" x14ac:dyDescent="0.25">
      <c r="A108" s="93" t="s">
        <v>104</v>
      </c>
      <c r="B108" s="93" t="s">
        <v>152</v>
      </c>
      <c r="C108" s="64">
        <v>2010</v>
      </c>
      <c r="D108" s="64">
        <v>2011</v>
      </c>
      <c r="E108" s="64">
        <v>2012</v>
      </c>
      <c r="F108" s="64">
        <v>2013</v>
      </c>
      <c r="G108" s="64">
        <v>2014</v>
      </c>
      <c r="H108" s="64">
        <v>2015</v>
      </c>
      <c r="I108" s="64">
        <v>2016</v>
      </c>
    </row>
    <row r="109" spans="1:9" x14ac:dyDescent="0.25">
      <c r="A109" s="71"/>
      <c r="B109" s="71"/>
      <c r="C109" s="65" t="s">
        <v>3</v>
      </c>
      <c r="D109" s="65" t="s">
        <v>3</v>
      </c>
      <c r="E109" s="65" t="s">
        <v>3</v>
      </c>
      <c r="F109" s="65" t="s">
        <v>3</v>
      </c>
      <c r="G109" s="65" t="s">
        <v>3</v>
      </c>
      <c r="H109" s="65" t="s">
        <v>3</v>
      </c>
      <c r="I109" s="65" t="s">
        <v>3</v>
      </c>
    </row>
    <row r="110" spans="1:9" x14ac:dyDescent="0.25">
      <c r="A110" s="110" t="s">
        <v>105</v>
      </c>
      <c r="B110" s="32" t="s">
        <v>153</v>
      </c>
      <c r="C110" s="139"/>
      <c r="D110" s="139"/>
      <c r="E110" s="139"/>
      <c r="F110" s="139"/>
      <c r="G110" s="139"/>
      <c r="H110" s="139"/>
      <c r="I110" s="139"/>
    </row>
    <row r="111" spans="1:9" x14ac:dyDescent="0.25">
      <c r="A111" s="81" t="s">
        <v>106</v>
      </c>
      <c r="B111" s="81" t="s">
        <v>154</v>
      </c>
      <c r="C111" s="99">
        <v>400</v>
      </c>
      <c r="D111" s="99">
        <v>400</v>
      </c>
      <c r="E111" s="99">
        <v>1390</v>
      </c>
      <c r="F111" s="99">
        <v>1390</v>
      </c>
      <c r="G111" s="99">
        <v>1390</v>
      </c>
      <c r="H111" s="99">
        <v>1410</v>
      </c>
      <c r="I111" s="99">
        <v>1410</v>
      </c>
    </row>
    <row r="112" spans="1:9" x14ac:dyDescent="0.25">
      <c r="A112" s="33" t="s">
        <v>319</v>
      </c>
      <c r="B112" s="33" t="s">
        <v>320</v>
      </c>
      <c r="C112" s="40"/>
      <c r="D112" s="40"/>
      <c r="E112" s="40"/>
      <c r="F112" s="40"/>
      <c r="G112" s="21">
        <v>-139</v>
      </c>
      <c r="H112" s="21">
        <v>-46</v>
      </c>
      <c r="I112" s="21">
        <v>-22</v>
      </c>
    </row>
    <row r="113" spans="1:9" x14ac:dyDescent="0.25">
      <c r="A113" s="100" t="s">
        <v>283</v>
      </c>
      <c r="B113" s="100" t="s">
        <v>284</v>
      </c>
      <c r="C113" s="99">
        <v>7</v>
      </c>
      <c r="D113" s="99">
        <v>7</v>
      </c>
      <c r="E113" s="99">
        <v>7</v>
      </c>
      <c r="F113" s="99">
        <v>13</v>
      </c>
      <c r="G113" s="99">
        <v>58</v>
      </c>
      <c r="H113" s="99">
        <v>66</v>
      </c>
      <c r="I113" s="289">
        <v>99</v>
      </c>
    </row>
    <row r="114" spans="1:9" x14ac:dyDescent="0.25">
      <c r="A114" s="42" t="s">
        <v>263</v>
      </c>
      <c r="B114" s="42" t="s">
        <v>321</v>
      </c>
      <c r="G114" s="40"/>
      <c r="H114" s="40">
        <v>81</v>
      </c>
      <c r="I114" s="40">
        <v>81</v>
      </c>
    </row>
    <row r="115" spans="1:9" ht="45" x14ac:dyDescent="0.25">
      <c r="A115" s="81" t="s">
        <v>109</v>
      </c>
      <c r="B115" s="81" t="s">
        <v>157</v>
      </c>
      <c r="C115" s="80">
        <v>57</v>
      </c>
      <c r="D115" s="80">
        <v>-344</v>
      </c>
      <c r="E115" s="80">
        <v>-530</v>
      </c>
      <c r="F115" s="80">
        <v>-481</v>
      </c>
      <c r="G115" s="80">
        <v>-68</v>
      </c>
      <c r="H115" s="80">
        <v>-2</v>
      </c>
      <c r="I115" s="80">
        <v>292</v>
      </c>
    </row>
    <row r="116" spans="1:9" x14ac:dyDescent="0.25">
      <c r="A116" s="42" t="s">
        <v>110</v>
      </c>
      <c r="B116" s="42" t="s">
        <v>158</v>
      </c>
      <c r="C116" s="21">
        <f>C32</f>
        <v>-401</v>
      </c>
      <c r="D116" s="21">
        <f t="shared" ref="D116:F116" si="34">D32</f>
        <v>-186</v>
      </c>
      <c r="E116" s="21">
        <f t="shared" si="34"/>
        <v>56</v>
      </c>
      <c r="F116" s="21">
        <f t="shared" si="34"/>
        <v>458</v>
      </c>
      <c r="G116" s="40">
        <v>80</v>
      </c>
      <c r="H116" s="21">
        <v>327</v>
      </c>
      <c r="I116" s="40">
        <v>210</v>
      </c>
    </row>
    <row r="117" spans="1:9" x14ac:dyDescent="0.25">
      <c r="A117" s="107" t="s">
        <v>111</v>
      </c>
      <c r="B117" s="107" t="s">
        <v>182</v>
      </c>
      <c r="C117" s="99"/>
      <c r="D117" s="99"/>
      <c r="E117" s="99"/>
      <c r="F117" s="99"/>
      <c r="G117" s="99"/>
      <c r="H117" s="99"/>
      <c r="I117" s="99"/>
    </row>
    <row r="118" spans="1:9" x14ac:dyDescent="0.25">
      <c r="A118" s="54" t="s">
        <v>112</v>
      </c>
      <c r="B118" s="54" t="s">
        <v>183</v>
      </c>
      <c r="C118" s="40"/>
      <c r="D118" s="40"/>
      <c r="E118" s="40"/>
      <c r="F118" s="40"/>
      <c r="G118" s="40"/>
      <c r="H118" s="40"/>
      <c r="I118" s="40"/>
    </row>
    <row r="119" spans="1:9" x14ac:dyDescent="0.25">
      <c r="A119" s="100" t="s">
        <v>113</v>
      </c>
      <c r="B119" s="100" t="s">
        <v>159</v>
      </c>
      <c r="C119" s="99"/>
      <c r="D119" s="99"/>
      <c r="E119" s="99"/>
      <c r="F119" s="99"/>
      <c r="G119" s="99"/>
      <c r="H119" s="99"/>
      <c r="I119" s="99"/>
    </row>
    <row r="120" spans="1:9" x14ac:dyDescent="0.25">
      <c r="A120" s="71" t="s">
        <v>114</v>
      </c>
      <c r="B120" s="71" t="s">
        <v>160</v>
      </c>
      <c r="C120" s="95">
        <f>SUM(C111:C116,C119)</f>
        <v>63</v>
      </c>
      <c r="D120" s="95">
        <f>SUM(D111:D116,D119)</f>
        <v>-123</v>
      </c>
      <c r="E120" s="95">
        <f>SUM(E111:E116,E119)</f>
        <v>923</v>
      </c>
      <c r="F120" s="95">
        <f>SUM(F111:F116,F119)</f>
        <v>1380</v>
      </c>
      <c r="G120" s="95">
        <f>SUM(G111:G116,G119)</f>
        <v>1321</v>
      </c>
      <c r="H120" s="95">
        <f>SUM(H111:H119)</f>
        <v>1836</v>
      </c>
      <c r="I120" s="95">
        <f>SUM(I111:I119)</f>
        <v>2070</v>
      </c>
    </row>
    <row r="121" spans="1:9" x14ac:dyDescent="0.25">
      <c r="A121" s="42"/>
      <c r="B121" s="42"/>
      <c r="C121" s="142"/>
      <c r="D121" s="142"/>
      <c r="E121" s="142"/>
      <c r="F121" s="142"/>
      <c r="G121" s="142"/>
      <c r="H121" s="142"/>
      <c r="I121" s="142"/>
    </row>
    <row r="122" spans="1:9" x14ac:dyDescent="0.25">
      <c r="A122" s="71" t="s">
        <v>115</v>
      </c>
      <c r="B122" s="71" t="s">
        <v>161</v>
      </c>
      <c r="C122" s="154"/>
      <c r="D122" s="154"/>
      <c r="E122" s="154"/>
      <c r="F122" s="154"/>
      <c r="G122" s="154"/>
      <c r="H122" s="154"/>
      <c r="I122" s="154"/>
    </row>
    <row r="123" spans="1:9" x14ac:dyDescent="0.25">
      <c r="A123" s="110" t="s">
        <v>116</v>
      </c>
      <c r="B123" s="32" t="s">
        <v>162</v>
      </c>
      <c r="C123" s="142"/>
      <c r="D123" s="142"/>
      <c r="E123" s="142"/>
      <c r="F123" s="142"/>
      <c r="G123" s="142"/>
      <c r="H123" s="142"/>
      <c r="I123" s="142"/>
    </row>
    <row r="124" spans="1:9" x14ac:dyDescent="0.25">
      <c r="A124" s="100" t="s">
        <v>117</v>
      </c>
      <c r="B124" s="100" t="s">
        <v>163</v>
      </c>
      <c r="C124" s="99">
        <v>1</v>
      </c>
      <c r="D124" s="99">
        <v>4</v>
      </c>
      <c r="E124" s="99">
        <v>2</v>
      </c>
      <c r="F124" s="99">
        <v>4</v>
      </c>
      <c r="G124" s="99">
        <v>5</v>
      </c>
      <c r="H124" s="99">
        <v>12</v>
      </c>
      <c r="I124" s="99">
        <v>16</v>
      </c>
    </row>
    <row r="125" spans="1:9" x14ac:dyDescent="0.25">
      <c r="A125" s="42" t="s">
        <v>119</v>
      </c>
      <c r="B125" s="42"/>
      <c r="C125" s="40">
        <v>12</v>
      </c>
      <c r="D125" s="40">
        <v>1</v>
      </c>
      <c r="E125" s="40"/>
      <c r="F125" s="40"/>
      <c r="G125" s="40"/>
      <c r="H125" s="40"/>
      <c r="I125" s="40">
        <v>10</v>
      </c>
    </row>
    <row r="126" spans="1:9" x14ac:dyDescent="0.25">
      <c r="A126" s="100" t="s">
        <v>121</v>
      </c>
      <c r="B126" s="100" t="s">
        <v>167</v>
      </c>
      <c r="C126" s="99"/>
      <c r="D126" s="99"/>
      <c r="E126" s="99"/>
      <c r="F126" s="99"/>
      <c r="G126" s="99">
        <v>347</v>
      </c>
      <c r="H126" s="99">
        <v>271</v>
      </c>
      <c r="I126" s="99">
        <v>195</v>
      </c>
    </row>
    <row r="127" spans="1:9" x14ac:dyDescent="0.25">
      <c r="A127" s="42" t="s">
        <v>122</v>
      </c>
      <c r="B127" s="42"/>
      <c r="C127" s="40"/>
      <c r="D127" s="40"/>
      <c r="E127" s="40"/>
      <c r="F127" s="40"/>
      <c r="G127" s="40"/>
      <c r="H127" s="40">
        <v>17</v>
      </c>
      <c r="I127" s="40">
        <v>52</v>
      </c>
    </row>
    <row r="128" spans="1:9" x14ac:dyDescent="0.25">
      <c r="A128" s="71" t="s">
        <v>116</v>
      </c>
      <c r="B128" s="71" t="s">
        <v>162</v>
      </c>
      <c r="C128" s="95">
        <f t="shared" ref="C128:G128" si="35">SUM(C124:C126)</f>
        <v>13</v>
      </c>
      <c r="D128" s="95">
        <f t="shared" si="35"/>
        <v>5</v>
      </c>
      <c r="E128" s="95">
        <f t="shared" si="35"/>
        <v>2</v>
      </c>
      <c r="F128" s="95">
        <f t="shared" si="35"/>
        <v>4</v>
      </c>
      <c r="G128" s="95">
        <f t="shared" si="35"/>
        <v>352</v>
      </c>
      <c r="H128" s="95">
        <f>SUM(H124:H127)</f>
        <v>300</v>
      </c>
      <c r="I128" s="95">
        <f>SUM(I124:I127)</f>
        <v>273</v>
      </c>
    </row>
    <row r="129" spans="1:9" x14ac:dyDescent="0.25">
      <c r="A129" s="110" t="s">
        <v>123</v>
      </c>
      <c r="B129" s="32" t="s">
        <v>169</v>
      </c>
      <c r="C129" s="59"/>
      <c r="D129" s="59"/>
      <c r="E129" s="59"/>
      <c r="F129" s="59"/>
      <c r="G129" s="59"/>
      <c r="H129" s="59"/>
      <c r="I129" s="59"/>
    </row>
    <row r="130" spans="1:9" x14ac:dyDescent="0.25">
      <c r="A130" s="100" t="s">
        <v>117</v>
      </c>
      <c r="B130" s="100" t="s">
        <v>163</v>
      </c>
      <c r="C130" s="151">
        <v>30</v>
      </c>
      <c r="D130" s="151">
        <v>45</v>
      </c>
      <c r="E130" s="151">
        <v>48</v>
      </c>
      <c r="F130" s="151">
        <v>83</v>
      </c>
      <c r="G130" s="151">
        <v>77</v>
      </c>
      <c r="H130" s="278">
        <v>76</v>
      </c>
      <c r="I130" s="151">
        <v>139</v>
      </c>
    </row>
    <row r="131" spans="1:9" ht="30" x14ac:dyDescent="0.25">
      <c r="A131" s="42" t="s">
        <v>124</v>
      </c>
      <c r="B131" s="42" t="s">
        <v>170</v>
      </c>
      <c r="C131" s="40">
        <v>76</v>
      </c>
      <c r="D131" s="40">
        <v>119</v>
      </c>
      <c r="E131" s="40">
        <v>119</v>
      </c>
      <c r="F131" s="40">
        <v>222</v>
      </c>
      <c r="G131" s="40">
        <v>294</v>
      </c>
      <c r="H131" s="40">
        <v>194</v>
      </c>
      <c r="I131" s="40">
        <v>280</v>
      </c>
    </row>
    <row r="132" spans="1:9" x14ac:dyDescent="0.25">
      <c r="A132" s="100" t="s">
        <v>125</v>
      </c>
      <c r="B132" s="100" t="s">
        <v>171</v>
      </c>
      <c r="C132" s="99"/>
      <c r="D132" s="99"/>
      <c r="E132" s="99"/>
      <c r="F132" s="99">
        <v>168</v>
      </c>
      <c r="G132" s="99">
        <v>630</v>
      </c>
      <c r="H132" s="99">
        <v>536</v>
      </c>
      <c r="I132" s="99">
        <v>515</v>
      </c>
    </row>
    <row r="133" spans="1:9" ht="30" x14ac:dyDescent="0.25">
      <c r="A133" s="42" t="s">
        <v>119</v>
      </c>
      <c r="B133" s="42" t="s">
        <v>165</v>
      </c>
      <c r="C133" s="40">
        <v>11</v>
      </c>
      <c r="D133" s="40">
        <v>9</v>
      </c>
      <c r="E133" s="40">
        <v>2</v>
      </c>
      <c r="F133" s="40"/>
      <c r="G133" s="40"/>
      <c r="H133" s="40"/>
      <c r="I133" s="40"/>
    </row>
    <row r="134" spans="1:9" x14ac:dyDescent="0.25">
      <c r="A134" s="100" t="s">
        <v>126</v>
      </c>
      <c r="B134" s="100" t="s">
        <v>172</v>
      </c>
      <c r="C134" s="99">
        <v>218</v>
      </c>
      <c r="D134" s="99">
        <v>13</v>
      </c>
      <c r="E134" s="99">
        <v>18</v>
      </c>
      <c r="F134" s="99">
        <v>9</v>
      </c>
      <c r="G134" s="99">
        <v>26</v>
      </c>
      <c r="H134" s="99">
        <v>97</v>
      </c>
      <c r="I134" s="99">
        <v>7</v>
      </c>
    </row>
    <row r="135" spans="1:9" ht="30" x14ac:dyDescent="0.25">
      <c r="A135" s="42" t="s">
        <v>127</v>
      </c>
      <c r="B135" s="42" t="s">
        <v>173</v>
      </c>
      <c r="C135" s="40">
        <v>123</v>
      </c>
      <c r="D135" s="40">
        <v>253</v>
      </c>
      <c r="E135" s="40">
        <v>334</v>
      </c>
      <c r="F135" s="40">
        <v>336</v>
      </c>
      <c r="G135" s="40">
        <v>702</v>
      </c>
      <c r="H135" s="40">
        <v>1646</v>
      </c>
      <c r="I135" s="40">
        <v>3185</v>
      </c>
    </row>
    <row r="136" spans="1:9" x14ac:dyDescent="0.25">
      <c r="A136" s="100" t="s">
        <v>128</v>
      </c>
      <c r="B136" s="100" t="s">
        <v>174</v>
      </c>
      <c r="C136" s="99">
        <v>67</v>
      </c>
      <c r="D136" s="99">
        <v>48</v>
      </c>
      <c r="E136" s="99">
        <v>54</v>
      </c>
      <c r="F136" s="99">
        <v>70</v>
      </c>
      <c r="G136" s="99">
        <v>18</v>
      </c>
      <c r="H136" s="99">
        <v>25</v>
      </c>
      <c r="I136" s="99">
        <v>33</v>
      </c>
    </row>
    <row r="137" spans="1:9" ht="30" x14ac:dyDescent="0.25">
      <c r="A137" s="42" t="s">
        <v>129</v>
      </c>
      <c r="B137" s="42" t="s">
        <v>175</v>
      </c>
      <c r="C137" s="40">
        <v>331</v>
      </c>
      <c r="D137" s="40">
        <v>36</v>
      </c>
      <c r="E137" s="40">
        <v>156</v>
      </c>
      <c r="F137" s="40">
        <v>14</v>
      </c>
      <c r="G137" s="40">
        <v>4</v>
      </c>
      <c r="H137" s="40"/>
      <c r="I137" s="40"/>
    </row>
    <row r="138" spans="1:9" x14ac:dyDescent="0.25">
      <c r="A138" s="100" t="s">
        <v>130</v>
      </c>
      <c r="B138" s="100" t="s">
        <v>176</v>
      </c>
      <c r="C138" s="99">
        <v>4</v>
      </c>
      <c r="D138" s="99">
        <v>4</v>
      </c>
      <c r="E138" s="99">
        <v>4</v>
      </c>
      <c r="F138" s="99">
        <v>4</v>
      </c>
      <c r="G138" s="99">
        <v>4</v>
      </c>
      <c r="H138" s="99">
        <v>6</v>
      </c>
      <c r="I138" s="99">
        <v>6</v>
      </c>
    </row>
    <row r="139" spans="1:9" x14ac:dyDescent="0.25">
      <c r="A139" s="71" t="s">
        <v>123</v>
      </c>
      <c r="B139" s="71" t="s">
        <v>169</v>
      </c>
      <c r="C139" s="95">
        <f t="shared" ref="C139:I139" si="36">SUM(C130:C138)</f>
        <v>860</v>
      </c>
      <c r="D139" s="95">
        <f t="shared" si="36"/>
        <v>527</v>
      </c>
      <c r="E139" s="95">
        <f t="shared" si="36"/>
        <v>735</v>
      </c>
      <c r="F139" s="95">
        <f t="shared" si="36"/>
        <v>906</v>
      </c>
      <c r="G139" s="95">
        <f t="shared" si="36"/>
        <v>1755</v>
      </c>
      <c r="H139" s="95">
        <f t="shared" si="36"/>
        <v>2580</v>
      </c>
      <c r="I139" s="95">
        <f t="shared" si="36"/>
        <v>4165</v>
      </c>
    </row>
    <row r="140" spans="1:9" x14ac:dyDescent="0.25">
      <c r="A140" s="35"/>
      <c r="B140" s="35"/>
      <c r="C140" s="60"/>
      <c r="D140" s="60"/>
      <c r="E140" s="60"/>
      <c r="F140" s="60"/>
      <c r="G140" s="60"/>
      <c r="H140" s="60"/>
      <c r="I140" s="60"/>
    </row>
    <row r="141" spans="1:9" x14ac:dyDescent="0.25">
      <c r="A141" s="71" t="s">
        <v>131</v>
      </c>
      <c r="B141" s="71" t="s">
        <v>177</v>
      </c>
      <c r="C141" s="102">
        <f>C128+C139</f>
        <v>873</v>
      </c>
      <c r="D141" s="102">
        <f>D128+D139</f>
        <v>532</v>
      </c>
      <c r="E141" s="102">
        <f>E128+E139</f>
        <v>737</v>
      </c>
      <c r="F141" s="102">
        <f>F128+F139</f>
        <v>910</v>
      </c>
      <c r="G141" s="102">
        <f>G128+G139</f>
        <v>2107</v>
      </c>
      <c r="H141" s="102">
        <f>H139+H128</f>
        <v>2880</v>
      </c>
      <c r="I141" s="102">
        <f>I139+I128</f>
        <v>4438</v>
      </c>
    </row>
    <row r="142" spans="1:9" x14ac:dyDescent="0.25">
      <c r="A142" s="61"/>
      <c r="B142" s="61"/>
      <c r="C142" s="142"/>
      <c r="D142" s="142"/>
      <c r="E142" s="142"/>
      <c r="F142" s="142"/>
      <c r="G142" s="142"/>
      <c r="H142" s="142"/>
      <c r="I142" s="142"/>
    </row>
    <row r="143" spans="1:9" x14ac:dyDescent="0.25">
      <c r="A143" s="71" t="s">
        <v>132</v>
      </c>
      <c r="B143" s="71" t="s">
        <v>178</v>
      </c>
      <c r="C143" s="95">
        <f t="shared" ref="C143:I143" si="37">C141+C120</f>
        <v>936</v>
      </c>
      <c r="D143" s="95">
        <f t="shared" si="37"/>
        <v>409</v>
      </c>
      <c r="E143" s="95">
        <f t="shared" si="37"/>
        <v>1660</v>
      </c>
      <c r="F143" s="95">
        <f t="shared" si="37"/>
        <v>2290</v>
      </c>
      <c r="G143" s="95">
        <f t="shared" si="37"/>
        <v>3428</v>
      </c>
      <c r="H143" s="95">
        <f t="shared" si="37"/>
        <v>4716</v>
      </c>
      <c r="I143" s="95">
        <f t="shared" si="37"/>
        <v>6508</v>
      </c>
    </row>
  </sheetData>
  <pageMargins left="0.7" right="0.7" top="0.75" bottom="0.75" header="0.3" footer="0.3"/>
  <pageSetup paperSize="9" orientation="portrait" r:id="rId1"/>
  <ignoredErrors>
    <ignoredError sqref="N9:S9 N10:S10 N11:S11 N12:S12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143"/>
  <sheetViews>
    <sheetView zoomScale="90" zoomScaleNormal="90" workbookViewId="0">
      <selection activeCell="T22" sqref="T22"/>
    </sheetView>
  </sheetViews>
  <sheetFormatPr defaultColWidth="9.140625" defaultRowHeight="15" x14ac:dyDescent="0.25"/>
  <cols>
    <col min="1" max="1" width="46.85546875" style="8" bestFit="1" customWidth="1"/>
    <col min="2" max="2" width="30.28515625" style="8" hidden="1" customWidth="1"/>
    <col min="3" max="3" width="9" style="8" bestFit="1" customWidth="1"/>
    <col min="4" max="4" width="9.140625" style="8" bestFit="1" customWidth="1"/>
    <col min="5" max="5" width="10.28515625" style="6" bestFit="1" customWidth="1"/>
    <col min="6" max="6" width="9.5703125" style="6" bestFit="1" customWidth="1"/>
    <col min="7" max="7" width="9.140625" style="6" bestFit="1" customWidth="1"/>
    <col min="8" max="8" width="10.7109375" style="6" bestFit="1" customWidth="1"/>
    <col min="9" max="9" width="9.5703125" style="6" bestFit="1" customWidth="1"/>
    <col min="10" max="10" width="10.85546875" style="6" customWidth="1"/>
    <col min="11" max="11" width="29.5703125" style="6" bestFit="1" customWidth="1"/>
    <col min="12" max="12" width="24.140625" style="6" hidden="1" customWidth="1"/>
    <col min="13" max="16" width="9.42578125" style="6" bestFit="1" customWidth="1"/>
    <col min="17" max="19" width="11.7109375" style="6" bestFit="1" customWidth="1"/>
    <col min="20" max="20" width="11.42578125" style="7" customWidth="1"/>
    <col min="21" max="16384" width="9.140625" style="6"/>
  </cols>
  <sheetData>
    <row r="1" spans="1:20" ht="26.25" x14ac:dyDescent="0.4">
      <c r="A1" s="281" t="s">
        <v>368</v>
      </c>
      <c r="B1" s="5"/>
      <c r="C1" s="5"/>
      <c r="D1" s="5"/>
    </row>
    <row r="5" spans="1:20" ht="21" x14ac:dyDescent="0.35">
      <c r="A5" s="73" t="s">
        <v>269</v>
      </c>
    </row>
    <row r="6" spans="1:20" x14ac:dyDescent="0.25">
      <c r="A6" s="63"/>
      <c r="B6" s="63"/>
      <c r="C6" s="64">
        <v>2010</v>
      </c>
      <c r="D6" s="64">
        <v>2011</v>
      </c>
      <c r="E6" s="64">
        <v>2012</v>
      </c>
      <c r="F6" s="64">
        <v>2013</v>
      </c>
      <c r="G6" s="64">
        <v>2014</v>
      </c>
      <c r="H6" s="64">
        <v>2015</v>
      </c>
      <c r="I6" s="64">
        <v>2016</v>
      </c>
      <c r="K6" s="63"/>
      <c r="L6" s="63"/>
      <c r="M6" s="64">
        <v>2010</v>
      </c>
      <c r="N6" s="64">
        <v>2011</v>
      </c>
      <c r="O6" s="64">
        <v>2012</v>
      </c>
      <c r="P6" s="64">
        <v>2013</v>
      </c>
      <c r="Q6" s="64">
        <v>2014</v>
      </c>
      <c r="R6" s="64">
        <v>2015</v>
      </c>
      <c r="S6" s="64">
        <v>2016</v>
      </c>
    </row>
    <row r="7" spans="1:20" x14ac:dyDescent="0.25">
      <c r="A7" s="63"/>
      <c r="B7" s="63"/>
      <c r="C7" s="65" t="s">
        <v>3</v>
      </c>
      <c r="D7" s="65" t="s">
        <v>3</v>
      </c>
      <c r="E7" s="65" t="s">
        <v>3</v>
      </c>
      <c r="F7" s="65" t="s">
        <v>3</v>
      </c>
      <c r="G7" s="65" t="s">
        <v>3</v>
      </c>
      <c r="H7" s="65" t="s">
        <v>3</v>
      </c>
      <c r="I7" s="65" t="s">
        <v>3</v>
      </c>
      <c r="K7" s="63"/>
      <c r="L7" s="63"/>
      <c r="M7" s="65" t="s">
        <v>3</v>
      </c>
      <c r="N7" s="65" t="s">
        <v>3</v>
      </c>
      <c r="O7" s="65" t="s">
        <v>3</v>
      </c>
      <c r="P7" s="65" t="s">
        <v>3</v>
      </c>
      <c r="Q7" s="65" t="s">
        <v>3</v>
      </c>
      <c r="R7" s="65" t="s">
        <v>3</v>
      </c>
      <c r="S7" s="65" t="s">
        <v>3</v>
      </c>
    </row>
    <row r="8" spans="1:20" x14ac:dyDescent="0.25">
      <c r="A8" s="10"/>
      <c r="B8" s="10"/>
      <c r="C8" s="11"/>
      <c r="D8" s="11"/>
      <c r="E8" s="11"/>
      <c r="F8" s="11"/>
      <c r="G8" s="11"/>
      <c r="H8" s="11"/>
      <c r="I8" s="11"/>
      <c r="K8" s="1" t="s">
        <v>346</v>
      </c>
      <c r="L8" s="6" t="s">
        <v>254</v>
      </c>
      <c r="M8" s="13">
        <f>C10+C20-C15</f>
        <v>0</v>
      </c>
      <c r="N8" s="13">
        <f>D10+D20-D15</f>
        <v>0</v>
      </c>
      <c r="O8" s="13">
        <f>E10+E20-E15</f>
        <v>0</v>
      </c>
      <c r="P8" s="13">
        <f>F10+F20-F15</f>
        <v>0</v>
      </c>
      <c r="Q8" s="137">
        <f>G12</f>
        <v>2379</v>
      </c>
      <c r="R8" s="137">
        <f>H12</f>
        <v>3248.6011700000004</v>
      </c>
      <c r="S8" s="137">
        <f>I12</f>
        <v>3550</v>
      </c>
    </row>
    <row r="9" spans="1:20" x14ac:dyDescent="0.25">
      <c r="A9" s="76" t="s">
        <v>0</v>
      </c>
      <c r="B9" s="77" t="s">
        <v>6</v>
      </c>
      <c r="C9" s="78"/>
      <c r="D9" s="78"/>
      <c r="E9" s="78"/>
      <c r="F9" s="78"/>
      <c r="G9" s="78">
        <v>2377</v>
      </c>
      <c r="H9" s="195">
        <v>2030.64465</v>
      </c>
      <c r="I9" s="78">
        <v>3550</v>
      </c>
      <c r="K9" s="290" t="s">
        <v>229</v>
      </c>
      <c r="L9" s="78" t="s">
        <v>229</v>
      </c>
      <c r="M9" s="131">
        <f t="shared" ref="M9:S9" si="0">C12+C22-C17</f>
        <v>0</v>
      </c>
      <c r="N9" s="131">
        <f t="shared" si="0"/>
        <v>0</v>
      </c>
      <c r="O9" s="131">
        <f t="shared" si="0"/>
        <v>0</v>
      </c>
      <c r="P9" s="131">
        <f t="shared" si="0"/>
        <v>0</v>
      </c>
      <c r="Q9" s="131">
        <f t="shared" si="0"/>
        <v>15</v>
      </c>
      <c r="R9" s="131">
        <f t="shared" si="0"/>
        <v>685.80117000000018</v>
      </c>
      <c r="S9" s="131">
        <f t="shared" si="0"/>
        <v>914</v>
      </c>
    </row>
    <row r="10" spans="1:20" x14ac:dyDescent="0.25">
      <c r="A10" s="8" t="s">
        <v>5</v>
      </c>
      <c r="B10" s="12" t="s">
        <v>8</v>
      </c>
      <c r="C10" s="6"/>
      <c r="D10" s="6"/>
      <c r="H10" s="137">
        <v>1217.4429</v>
      </c>
      <c r="I10" s="137"/>
      <c r="K10" s="117" t="s">
        <v>230</v>
      </c>
      <c r="L10" s="118" t="s">
        <v>243</v>
      </c>
      <c r="M10" s="119" t="s">
        <v>358</v>
      </c>
      <c r="N10" s="119" t="s">
        <v>358</v>
      </c>
      <c r="O10" s="119" t="s">
        <v>358</v>
      </c>
      <c r="P10" s="119" t="s">
        <v>358</v>
      </c>
      <c r="Q10" s="119">
        <f>Q9/Q8</f>
        <v>6.3051702395964691E-3</v>
      </c>
      <c r="R10" s="119">
        <f>R9/R8</f>
        <v>0.21110660684764826</v>
      </c>
      <c r="S10" s="119">
        <f>S9/S8</f>
        <v>0.25746478873239437</v>
      </c>
    </row>
    <row r="11" spans="1:20" x14ac:dyDescent="0.25">
      <c r="A11" s="76" t="s">
        <v>2</v>
      </c>
      <c r="B11" s="77"/>
      <c r="C11" s="78"/>
      <c r="D11" s="78"/>
      <c r="E11" s="78"/>
      <c r="F11" s="78"/>
      <c r="G11" s="78">
        <v>2</v>
      </c>
      <c r="H11" s="195">
        <v>0.51361999999999997</v>
      </c>
      <c r="I11" s="195"/>
      <c r="K11" s="130" t="s">
        <v>231</v>
      </c>
      <c r="L11" s="78" t="s">
        <v>244</v>
      </c>
      <c r="M11" s="131">
        <f t="shared" ref="M11:S11" si="1">C32</f>
        <v>0</v>
      </c>
      <c r="N11" s="131">
        <f t="shared" si="1"/>
        <v>0</v>
      </c>
      <c r="O11" s="131">
        <f t="shared" si="1"/>
        <v>0</v>
      </c>
      <c r="P11" s="131">
        <f t="shared" si="1"/>
        <v>0</v>
      </c>
      <c r="Q11" s="131">
        <f t="shared" si="1"/>
        <v>9</v>
      </c>
      <c r="R11" s="131">
        <f t="shared" si="1"/>
        <v>627.80117000000018</v>
      </c>
      <c r="S11" s="131">
        <f t="shared" si="1"/>
        <v>910</v>
      </c>
    </row>
    <row r="12" spans="1:20" x14ac:dyDescent="0.25">
      <c r="A12" s="66" t="s">
        <v>4</v>
      </c>
      <c r="B12" s="66" t="s">
        <v>10</v>
      </c>
      <c r="C12" s="67">
        <f>C9</f>
        <v>0</v>
      </c>
      <c r="D12" s="67">
        <f>D9</f>
        <v>0</v>
      </c>
      <c r="E12" s="67">
        <f>E9</f>
        <v>0</v>
      </c>
      <c r="F12" s="67">
        <f>F9</f>
        <v>0</v>
      </c>
      <c r="G12" s="67">
        <f>G9+G10+G11</f>
        <v>2379</v>
      </c>
      <c r="H12" s="186">
        <f>H9+H10+H11</f>
        <v>3248.6011700000004</v>
      </c>
      <c r="I12" s="67">
        <f>I9+I10+I11</f>
        <v>3550</v>
      </c>
      <c r="K12" s="117" t="s">
        <v>232</v>
      </c>
      <c r="L12" s="228" t="s">
        <v>245</v>
      </c>
      <c r="M12" s="119" t="s">
        <v>358</v>
      </c>
      <c r="N12" s="119" t="s">
        <v>358</v>
      </c>
      <c r="O12" s="119" t="s">
        <v>358</v>
      </c>
      <c r="P12" s="119" t="s">
        <v>358</v>
      </c>
      <c r="Q12" s="119">
        <f>Q11/Q8</f>
        <v>3.7831021437578815E-3</v>
      </c>
      <c r="R12" s="119">
        <f>R11/R8</f>
        <v>0.19325276854468415</v>
      </c>
      <c r="S12" s="119">
        <f>S11/S8</f>
        <v>0.25633802816901408</v>
      </c>
    </row>
    <row r="13" spans="1:20" x14ac:dyDescent="0.25">
      <c r="A13" s="66"/>
      <c r="B13" s="66"/>
      <c r="C13" s="67"/>
      <c r="D13" s="67"/>
      <c r="E13" s="67"/>
      <c r="F13" s="67"/>
      <c r="G13" s="67"/>
      <c r="H13" s="67"/>
      <c r="I13" s="67"/>
      <c r="K13" s="122" t="s">
        <v>242</v>
      </c>
      <c r="L13" s="78" t="s">
        <v>246</v>
      </c>
      <c r="M13" s="113">
        <f t="shared" ref="M13:S13" si="2">C91</f>
        <v>0</v>
      </c>
      <c r="N13" s="113">
        <f t="shared" si="2"/>
        <v>0</v>
      </c>
      <c r="O13" s="113">
        <f t="shared" si="2"/>
        <v>0</v>
      </c>
      <c r="P13" s="113">
        <f t="shared" si="2"/>
        <v>0</v>
      </c>
      <c r="Q13" s="113">
        <f t="shared" si="2"/>
        <v>0</v>
      </c>
      <c r="R13" s="113">
        <f t="shared" si="2"/>
        <v>22217</v>
      </c>
      <c r="S13" s="113">
        <f t="shared" si="2"/>
        <v>23842</v>
      </c>
    </row>
    <row r="14" spans="1:20" x14ac:dyDescent="0.25">
      <c r="A14" s="20" t="s">
        <v>184</v>
      </c>
      <c r="B14" s="20" t="s">
        <v>207</v>
      </c>
      <c r="C14" s="21"/>
      <c r="D14" s="21"/>
      <c r="E14" s="21"/>
      <c r="F14" s="21"/>
      <c r="G14" s="21">
        <v>-12</v>
      </c>
      <c r="H14" s="21">
        <v>-4</v>
      </c>
      <c r="I14" s="21">
        <v>-43</v>
      </c>
      <c r="K14" s="2" t="s">
        <v>86</v>
      </c>
      <c r="L14" s="18" t="s">
        <v>135</v>
      </c>
      <c r="M14" s="19">
        <f t="shared" ref="M14:S14" si="3">C87</f>
        <v>0</v>
      </c>
      <c r="N14" s="19">
        <f t="shared" si="3"/>
        <v>0</v>
      </c>
      <c r="O14" s="19">
        <f t="shared" si="3"/>
        <v>0</v>
      </c>
      <c r="P14" s="19">
        <f t="shared" si="3"/>
        <v>0</v>
      </c>
      <c r="Q14" s="19">
        <f t="shared" si="3"/>
        <v>0</v>
      </c>
      <c r="R14" s="19">
        <f t="shared" si="3"/>
        <v>21757</v>
      </c>
      <c r="S14" s="19">
        <f t="shared" si="3"/>
        <v>21781</v>
      </c>
    </row>
    <row r="15" spans="1:20" s="17" customFormat="1" x14ac:dyDescent="0.25">
      <c r="A15" s="79" t="s">
        <v>185</v>
      </c>
      <c r="B15" s="79" t="s">
        <v>208</v>
      </c>
      <c r="C15" s="80"/>
      <c r="D15" s="80"/>
      <c r="E15" s="80"/>
      <c r="F15" s="80"/>
      <c r="G15" s="80">
        <v>-1766</v>
      </c>
      <c r="H15" s="80">
        <v>-1514</v>
      </c>
      <c r="I15" s="80">
        <v>-2878</v>
      </c>
      <c r="K15" s="132" t="s">
        <v>233</v>
      </c>
      <c r="L15" s="78" t="s">
        <v>257</v>
      </c>
      <c r="M15" s="134">
        <f t="shared" ref="M15:S15" si="4">C90</f>
        <v>0</v>
      </c>
      <c r="N15" s="134">
        <f t="shared" si="4"/>
        <v>0</v>
      </c>
      <c r="O15" s="134">
        <f t="shared" si="4"/>
        <v>0</v>
      </c>
      <c r="P15" s="134">
        <f t="shared" si="4"/>
        <v>0</v>
      </c>
      <c r="Q15" s="134">
        <f t="shared" si="4"/>
        <v>0</v>
      </c>
      <c r="R15" s="134">
        <f t="shared" si="4"/>
        <v>455</v>
      </c>
      <c r="S15" s="134">
        <f t="shared" si="4"/>
        <v>2061</v>
      </c>
      <c r="T15" s="7"/>
    </row>
    <row r="16" spans="1:20" s="17" customFormat="1" x14ac:dyDescent="0.25">
      <c r="A16" s="20" t="s">
        <v>186</v>
      </c>
      <c r="B16" s="20" t="s">
        <v>209</v>
      </c>
      <c r="C16" s="21"/>
      <c r="D16" s="21"/>
      <c r="E16" s="21"/>
      <c r="F16" s="21"/>
      <c r="G16" s="21">
        <v>-477</v>
      </c>
      <c r="H16" s="21">
        <v>-699</v>
      </c>
      <c r="I16" s="21">
        <v>-1156</v>
      </c>
      <c r="J16" s="245"/>
      <c r="K16" s="121" t="s">
        <v>234</v>
      </c>
      <c r="L16" s="6" t="s">
        <v>247</v>
      </c>
      <c r="M16" s="19">
        <f t="shared" ref="M16:S16" si="5">C100</f>
        <v>0</v>
      </c>
      <c r="N16" s="19">
        <f t="shared" si="5"/>
        <v>0</v>
      </c>
      <c r="O16" s="19">
        <f t="shared" si="5"/>
        <v>0</v>
      </c>
      <c r="P16" s="19">
        <f t="shared" si="5"/>
        <v>0</v>
      </c>
      <c r="Q16" s="19">
        <f t="shared" si="5"/>
        <v>378</v>
      </c>
      <c r="R16" s="19">
        <f t="shared" si="5"/>
        <v>1421</v>
      </c>
      <c r="S16" s="19">
        <f t="shared" si="5"/>
        <v>1632</v>
      </c>
      <c r="T16" s="7"/>
    </row>
    <row r="17" spans="1:20" ht="30" x14ac:dyDescent="0.25">
      <c r="A17" s="79" t="s">
        <v>187</v>
      </c>
      <c r="B17" s="79" t="s">
        <v>210</v>
      </c>
      <c r="C17" s="80"/>
      <c r="D17" s="80"/>
      <c r="E17" s="80"/>
      <c r="F17" s="80"/>
      <c r="G17" s="80"/>
      <c r="H17" s="80"/>
      <c r="I17" s="80"/>
      <c r="J17" s="43"/>
      <c r="K17" s="132" t="s">
        <v>96</v>
      </c>
      <c r="L17" s="78" t="s">
        <v>248</v>
      </c>
      <c r="M17" s="134">
        <f t="shared" ref="M17:S17" si="6">C95+C96</f>
        <v>0</v>
      </c>
      <c r="N17" s="134">
        <f t="shared" si="6"/>
        <v>0</v>
      </c>
      <c r="O17" s="134">
        <f t="shared" si="6"/>
        <v>0</v>
      </c>
      <c r="P17" s="134">
        <f t="shared" si="6"/>
        <v>0</v>
      </c>
      <c r="Q17" s="134">
        <f t="shared" si="6"/>
        <v>360</v>
      </c>
      <c r="R17" s="134">
        <f t="shared" si="6"/>
        <v>1181</v>
      </c>
      <c r="S17" s="134">
        <f t="shared" si="6"/>
        <v>1391</v>
      </c>
    </row>
    <row r="18" spans="1:20" ht="30" x14ac:dyDescent="0.25">
      <c r="A18" s="20" t="s">
        <v>188</v>
      </c>
      <c r="B18" s="20" t="s">
        <v>211</v>
      </c>
      <c r="C18" s="21"/>
      <c r="D18" s="21"/>
      <c r="E18" s="21"/>
      <c r="F18" s="21"/>
      <c r="G18" s="21"/>
      <c r="H18" s="21"/>
      <c r="I18" s="21"/>
      <c r="J18" s="43"/>
      <c r="K18" s="2" t="s">
        <v>235</v>
      </c>
      <c r="L18" s="6" t="s">
        <v>249</v>
      </c>
      <c r="M18" s="19">
        <f t="shared" ref="M18:S18" si="7">C99</f>
        <v>0</v>
      </c>
      <c r="N18" s="19">
        <f t="shared" si="7"/>
        <v>0</v>
      </c>
      <c r="O18" s="19">
        <f t="shared" si="7"/>
        <v>0</v>
      </c>
      <c r="P18" s="19">
        <f t="shared" si="7"/>
        <v>0</v>
      </c>
      <c r="Q18" s="19">
        <f t="shared" si="7"/>
        <v>18</v>
      </c>
      <c r="R18" s="19">
        <f t="shared" si="7"/>
        <v>240</v>
      </c>
      <c r="S18" s="19">
        <f t="shared" si="7"/>
        <v>55</v>
      </c>
    </row>
    <row r="19" spans="1:20" ht="35.25" customHeight="1" x14ac:dyDescent="0.25">
      <c r="A19" s="79" t="s">
        <v>189</v>
      </c>
      <c r="B19" s="79" t="s">
        <v>212</v>
      </c>
      <c r="C19" s="80"/>
      <c r="D19" s="80"/>
      <c r="E19" s="80"/>
      <c r="F19" s="80"/>
      <c r="G19" s="80"/>
      <c r="H19" s="80">
        <v>-782.8</v>
      </c>
      <c r="I19" s="80">
        <v>617</v>
      </c>
      <c r="K19" s="135" t="s">
        <v>103</v>
      </c>
      <c r="L19" s="78" t="s">
        <v>251</v>
      </c>
      <c r="M19" s="134">
        <f t="shared" ref="M19:S19" si="8">C104</f>
        <v>0</v>
      </c>
      <c r="N19" s="134">
        <f t="shared" si="8"/>
        <v>0</v>
      </c>
      <c r="O19" s="134">
        <f t="shared" si="8"/>
        <v>0</v>
      </c>
      <c r="P19" s="134">
        <f t="shared" si="8"/>
        <v>0</v>
      </c>
      <c r="Q19" s="134">
        <f t="shared" si="8"/>
        <v>378</v>
      </c>
      <c r="R19" s="134">
        <f t="shared" si="8"/>
        <v>23638</v>
      </c>
      <c r="S19" s="134">
        <f t="shared" si="8"/>
        <v>25474</v>
      </c>
    </row>
    <row r="20" spans="1:20" x14ac:dyDescent="0.25">
      <c r="A20" s="20" t="s">
        <v>190</v>
      </c>
      <c r="B20" s="20" t="s">
        <v>213</v>
      </c>
      <c r="C20" s="21"/>
      <c r="D20" s="21"/>
      <c r="E20" s="21"/>
      <c r="F20" s="21"/>
      <c r="G20" s="21"/>
      <c r="H20" s="21">
        <v>455</v>
      </c>
      <c r="I20" s="21">
        <v>923</v>
      </c>
      <c r="K20" s="3" t="s">
        <v>105</v>
      </c>
      <c r="L20" s="6" t="s">
        <v>153</v>
      </c>
      <c r="M20" s="19">
        <f t="shared" ref="M20:S20" si="9">C120</f>
        <v>0</v>
      </c>
      <c r="N20" s="19">
        <f t="shared" si="9"/>
        <v>0</v>
      </c>
      <c r="O20" s="19">
        <f t="shared" si="9"/>
        <v>0</v>
      </c>
      <c r="P20" s="19">
        <f t="shared" si="9"/>
        <v>0</v>
      </c>
      <c r="Q20" s="19">
        <f t="shared" si="9"/>
        <v>-215</v>
      </c>
      <c r="R20" s="19">
        <f t="shared" si="9"/>
        <v>21126</v>
      </c>
      <c r="S20" s="19">
        <f t="shared" si="9"/>
        <v>22723</v>
      </c>
    </row>
    <row r="21" spans="1:20" x14ac:dyDescent="0.25">
      <c r="A21" s="79" t="s">
        <v>191</v>
      </c>
      <c r="B21" s="79" t="s">
        <v>214</v>
      </c>
      <c r="C21" s="80"/>
      <c r="D21" s="80"/>
      <c r="E21" s="80"/>
      <c r="F21" s="80"/>
      <c r="G21" s="80">
        <v>-109</v>
      </c>
      <c r="H21" s="80">
        <v>-18</v>
      </c>
      <c r="I21" s="21">
        <v>-99</v>
      </c>
      <c r="K21" s="136" t="s">
        <v>237</v>
      </c>
      <c r="L21" s="78" t="s">
        <v>252</v>
      </c>
      <c r="M21" s="134">
        <f t="shared" ref="M21:S21" si="10">C141</f>
        <v>0</v>
      </c>
      <c r="N21" s="134">
        <f t="shared" si="10"/>
        <v>0</v>
      </c>
      <c r="O21" s="134">
        <f t="shared" si="10"/>
        <v>0</v>
      </c>
      <c r="P21" s="134">
        <f t="shared" si="10"/>
        <v>0</v>
      </c>
      <c r="Q21" s="134">
        <f t="shared" si="10"/>
        <v>593</v>
      </c>
      <c r="R21" s="134">
        <f t="shared" si="10"/>
        <v>2512</v>
      </c>
      <c r="S21" s="134">
        <f t="shared" si="10"/>
        <v>2751</v>
      </c>
    </row>
    <row r="22" spans="1:20" x14ac:dyDescent="0.25">
      <c r="A22" s="66" t="s">
        <v>192</v>
      </c>
      <c r="B22" s="66" t="s">
        <v>215</v>
      </c>
      <c r="C22" s="68">
        <f t="shared" ref="C22:I22" si="11">SUM(C14:C17)+SUM(C18:C21)</f>
        <v>0</v>
      </c>
      <c r="D22" s="68">
        <f t="shared" si="11"/>
        <v>0</v>
      </c>
      <c r="E22" s="68">
        <f t="shared" si="11"/>
        <v>0</v>
      </c>
      <c r="F22" s="68">
        <f t="shared" si="11"/>
        <v>0</v>
      </c>
      <c r="G22" s="68">
        <f t="shared" si="11"/>
        <v>-2364</v>
      </c>
      <c r="H22" s="68">
        <f t="shared" si="11"/>
        <v>-2562.8000000000002</v>
      </c>
      <c r="I22" s="68">
        <f t="shared" si="11"/>
        <v>-2636</v>
      </c>
      <c r="K22" s="4" t="s">
        <v>238</v>
      </c>
      <c r="L22" s="23" t="s">
        <v>253</v>
      </c>
      <c r="M22" s="24">
        <f t="shared" ref="M22:S22" si="12">C132+C133</f>
        <v>0</v>
      </c>
      <c r="N22" s="24">
        <f t="shared" si="12"/>
        <v>0</v>
      </c>
      <c r="O22" s="24">
        <f t="shared" si="12"/>
        <v>0</v>
      </c>
      <c r="P22" s="24">
        <f t="shared" si="12"/>
        <v>0</v>
      </c>
      <c r="Q22" s="24">
        <f t="shared" si="12"/>
        <v>45</v>
      </c>
      <c r="R22" s="24">
        <f t="shared" si="12"/>
        <v>0</v>
      </c>
      <c r="S22" s="24">
        <f t="shared" si="12"/>
        <v>0</v>
      </c>
    </row>
    <row r="23" spans="1:20" x14ac:dyDescent="0.25">
      <c r="A23" s="20"/>
      <c r="B23" s="20"/>
      <c r="C23" s="6"/>
      <c r="D23" s="6"/>
      <c r="K23" s="123" t="s">
        <v>290</v>
      </c>
      <c r="L23" s="124" t="s">
        <v>291</v>
      </c>
      <c r="M23" s="125" t="s">
        <v>358</v>
      </c>
      <c r="N23" s="125" t="s">
        <v>358</v>
      </c>
      <c r="O23" s="125" t="s">
        <v>358</v>
      </c>
      <c r="P23" s="125" t="s">
        <v>358</v>
      </c>
      <c r="Q23" s="125">
        <f>Q11/G111</f>
        <v>0.1111111111111111</v>
      </c>
      <c r="R23" s="125">
        <f>R11/H111</f>
        <v>2.9097199202817954E-2</v>
      </c>
      <c r="S23" s="125">
        <f>S11/I111</f>
        <v>3.9701583700536627E-2</v>
      </c>
    </row>
    <row r="24" spans="1:20" ht="30" x14ac:dyDescent="0.25">
      <c r="A24" s="66" t="s">
        <v>193</v>
      </c>
      <c r="B24" s="66" t="s">
        <v>216</v>
      </c>
      <c r="C24" s="69">
        <f t="shared" ref="C24:I24" si="13">C12+C22</f>
        <v>0</v>
      </c>
      <c r="D24" s="69">
        <f t="shared" si="13"/>
        <v>0</v>
      </c>
      <c r="E24" s="69">
        <f t="shared" si="13"/>
        <v>0</v>
      </c>
      <c r="F24" s="69">
        <f t="shared" si="13"/>
        <v>0</v>
      </c>
      <c r="G24" s="69">
        <f t="shared" si="13"/>
        <v>15</v>
      </c>
      <c r="H24" s="69">
        <f t="shared" si="13"/>
        <v>685.80117000000018</v>
      </c>
      <c r="I24" s="69">
        <f t="shared" si="13"/>
        <v>914</v>
      </c>
      <c r="K24" s="123" t="s">
        <v>239</v>
      </c>
      <c r="L24" s="124" t="s">
        <v>255</v>
      </c>
      <c r="M24" s="126" t="s">
        <v>358</v>
      </c>
      <c r="N24" s="126" t="s">
        <v>358</v>
      </c>
      <c r="O24" s="126" t="s">
        <v>358</v>
      </c>
      <c r="P24" s="126" t="s">
        <v>358</v>
      </c>
      <c r="Q24" s="126">
        <f>Q11/Q20</f>
        <v>-4.1860465116279069E-2</v>
      </c>
      <c r="R24" s="126">
        <f>R11/R20</f>
        <v>2.9716991858373575E-2</v>
      </c>
      <c r="S24" s="126">
        <f>S11/S20</f>
        <v>4.0047528935439863E-2</v>
      </c>
    </row>
    <row r="25" spans="1:20" x14ac:dyDescent="0.25">
      <c r="A25" s="20" t="s">
        <v>194</v>
      </c>
      <c r="B25" s="20" t="s">
        <v>217</v>
      </c>
      <c r="C25" s="21"/>
      <c r="D25" s="21"/>
      <c r="E25" s="21"/>
      <c r="F25" s="21"/>
      <c r="G25" s="21">
        <v>-6</v>
      </c>
      <c r="H25" s="21">
        <v>-1</v>
      </c>
      <c r="I25" s="21">
        <v>-4</v>
      </c>
      <c r="K25" s="123" t="s">
        <v>240</v>
      </c>
      <c r="L25" s="124" t="s">
        <v>256</v>
      </c>
      <c r="M25" s="126" t="s">
        <v>358</v>
      </c>
      <c r="N25" s="126" t="s">
        <v>358</v>
      </c>
      <c r="O25" s="126" t="s">
        <v>358</v>
      </c>
      <c r="P25" s="126" t="s">
        <v>358</v>
      </c>
      <c r="Q25" s="126">
        <f>Q11/Q19</f>
        <v>2.3809523809523808E-2</v>
      </c>
      <c r="R25" s="126">
        <f>R11/R19</f>
        <v>2.6558980032151628E-2</v>
      </c>
      <c r="S25" s="126">
        <f>S11/S19</f>
        <v>3.5722697652508441E-2</v>
      </c>
    </row>
    <row r="26" spans="1:20" x14ac:dyDescent="0.25">
      <c r="A26" s="79" t="s">
        <v>195</v>
      </c>
      <c r="B26" s="79" t="s">
        <v>218</v>
      </c>
      <c r="C26" s="80"/>
      <c r="D26" s="80"/>
      <c r="E26" s="80"/>
      <c r="F26" s="80"/>
      <c r="G26" s="80"/>
      <c r="H26" s="80"/>
      <c r="I26" s="80"/>
      <c r="K26" s="127" t="s">
        <v>241</v>
      </c>
      <c r="L26" s="128" t="s">
        <v>273</v>
      </c>
      <c r="M26" s="129" t="s">
        <v>358</v>
      </c>
      <c r="N26" s="129" t="s">
        <v>358</v>
      </c>
      <c r="O26" s="129" t="s">
        <v>358</v>
      </c>
      <c r="P26" s="129" t="s">
        <v>358</v>
      </c>
      <c r="Q26" s="129">
        <f t="shared" ref="Q26:S26" si="14">Q22/Q20</f>
        <v>-0.20930232558139536</v>
      </c>
      <c r="R26" s="129">
        <f t="shared" si="14"/>
        <v>0</v>
      </c>
      <c r="S26" s="129">
        <f t="shared" si="14"/>
        <v>0</v>
      </c>
    </row>
    <row r="27" spans="1:20" x14ac:dyDescent="0.25">
      <c r="A27" s="20" t="s">
        <v>196</v>
      </c>
      <c r="B27" s="20" t="s">
        <v>225</v>
      </c>
      <c r="C27" s="21"/>
      <c r="D27" s="21"/>
      <c r="E27" s="21"/>
      <c r="F27" s="21"/>
      <c r="G27" s="21"/>
      <c r="H27" s="21"/>
      <c r="I27" s="21"/>
    </row>
    <row r="28" spans="1:20" s="11" customFormat="1" x14ac:dyDescent="0.25">
      <c r="A28" s="66" t="s">
        <v>197</v>
      </c>
      <c r="B28" s="66" t="s">
        <v>219</v>
      </c>
      <c r="C28" s="68">
        <f t="shared" ref="C28:I28" si="15">SUM(C25:C27)</f>
        <v>0</v>
      </c>
      <c r="D28" s="68">
        <f t="shared" si="15"/>
        <v>0</v>
      </c>
      <c r="E28" s="68">
        <f t="shared" si="15"/>
        <v>0</v>
      </c>
      <c r="F28" s="68">
        <f t="shared" si="15"/>
        <v>0</v>
      </c>
      <c r="G28" s="68">
        <f t="shared" si="15"/>
        <v>-6</v>
      </c>
      <c r="H28" s="68">
        <f t="shared" si="15"/>
        <v>-1</v>
      </c>
      <c r="I28" s="68">
        <f t="shared" si="15"/>
        <v>-4</v>
      </c>
      <c r="K28" s="6"/>
      <c r="L28" s="6"/>
      <c r="M28" s="6"/>
      <c r="N28" s="6"/>
      <c r="O28" s="6"/>
      <c r="P28" s="6"/>
      <c r="Q28" s="6"/>
      <c r="R28" s="6"/>
      <c r="S28" s="6"/>
      <c r="T28" s="25"/>
    </row>
    <row r="29" spans="1:20" s="26" customFormat="1" x14ac:dyDescent="0.25">
      <c r="A29" s="222"/>
      <c r="B29" s="222"/>
      <c r="C29" s="223"/>
      <c r="D29" s="223"/>
      <c r="E29" s="223"/>
      <c r="F29" s="223"/>
      <c r="G29" s="223"/>
      <c r="H29" s="223"/>
      <c r="I29" s="223"/>
      <c r="K29" s="6"/>
      <c r="L29" s="6"/>
      <c r="M29" s="6"/>
      <c r="N29" s="6"/>
      <c r="O29" s="6"/>
      <c r="P29" s="6"/>
      <c r="Q29" s="6"/>
      <c r="R29" s="6"/>
      <c r="S29" s="6"/>
      <c r="T29" s="27"/>
    </row>
    <row r="30" spans="1:20" x14ac:dyDescent="0.25">
      <c r="A30" s="66" t="s">
        <v>199</v>
      </c>
      <c r="B30" s="66" t="s">
        <v>221</v>
      </c>
      <c r="C30" s="69">
        <f t="shared" ref="C30:H30" si="16">C24+C28</f>
        <v>0</v>
      </c>
      <c r="D30" s="69">
        <f t="shared" si="16"/>
        <v>0</v>
      </c>
      <c r="E30" s="69">
        <f t="shared" si="16"/>
        <v>0</v>
      </c>
      <c r="F30" s="69">
        <f t="shared" si="16"/>
        <v>0</v>
      </c>
      <c r="G30" s="69">
        <f t="shared" si="16"/>
        <v>9</v>
      </c>
      <c r="H30" s="69">
        <f t="shared" si="16"/>
        <v>684.80117000000018</v>
      </c>
      <c r="I30" s="69">
        <f>I24+I28</f>
        <v>910</v>
      </c>
    </row>
    <row r="31" spans="1:20" ht="30" x14ac:dyDescent="0.25">
      <c r="A31" s="20" t="s">
        <v>200</v>
      </c>
      <c r="B31" s="20" t="s">
        <v>226</v>
      </c>
      <c r="C31" s="21"/>
      <c r="D31" s="21"/>
      <c r="E31" s="21"/>
      <c r="F31" s="21"/>
      <c r="G31" s="21"/>
      <c r="H31" s="21">
        <v>-57</v>
      </c>
      <c r="I31" s="21"/>
    </row>
    <row r="32" spans="1:20" ht="30" x14ac:dyDescent="0.25">
      <c r="A32" s="66" t="s">
        <v>201</v>
      </c>
      <c r="B32" s="66" t="s">
        <v>222</v>
      </c>
      <c r="C32" s="69">
        <f t="shared" ref="C32:I32" si="17">C30+C31</f>
        <v>0</v>
      </c>
      <c r="D32" s="69">
        <f t="shared" si="17"/>
        <v>0</v>
      </c>
      <c r="E32" s="69">
        <f t="shared" si="17"/>
        <v>0</v>
      </c>
      <c r="F32" s="69">
        <f t="shared" si="17"/>
        <v>0</v>
      </c>
      <c r="G32" s="69">
        <f t="shared" si="17"/>
        <v>9</v>
      </c>
      <c r="H32" s="69">
        <f t="shared" si="17"/>
        <v>627.80117000000018</v>
      </c>
      <c r="I32" s="69">
        <f t="shared" si="17"/>
        <v>910</v>
      </c>
      <c r="K32" s="26"/>
      <c r="L32" s="26"/>
      <c r="M32" s="26"/>
      <c r="N32" s="26"/>
      <c r="O32" s="26"/>
      <c r="P32" s="26"/>
      <c r="Q32" s="26"/>
      <c r="R32" s="26"/>
      <c r="S32" s="26"/>
    </row>
    <row r="33" spans="1:20" x14ac:dyDescent="0.25">
      <c r="A33" s="79"/>
      <c r="B33" s="85"/>
      <c r="C33" s="78"/>
      <c r="D33" s="78"/>
      <c r="E33" s="78"/>
      <c r="F33" s="78"/>
      <c r="G33" s="78"/>
      <c r="H33" s="78"/>
      <c r="I33" s="78"/>
    </row>
    <row r="34" spans="1:20" x14ac:dyDescent="0.25">
      <c r="A34" s="66" t="s">
        <v>205</v>
      </c>
      <c r="B34" s="66" t="s">
        <v>223</v>
      </c>
      <c r="C34" s="69">
        <f t="shared" ref="C34:I34" si="18">C32</f>
        <v>0</v>
      </c>
      <c r="D34" s="69">
        <f t="shared" si="18"/>
        <v>0</v>
      </c>
      <c r="E34" s="69">
        <f t="shared" si="18"/>
        <v>0</v>
      </c>
      <c r="F34" s="69">
        <f t="shared" si="18"/>
        <v>0</v>
      </c>
      <c r="G34" s="69">
        <f t="shared" si="18"/>
        <v>9</v>
      </c>
      <c r="H34" s="69">
        <f t="shared" si="18"/>
        <v>627.80117000000018</v>
      </c>
      <c r="I34" s="69">
        <f t="shared" si="18"/>
        <v>910</v>
      </c>
    </row>
    <row r="35" spans="1:20" s="26" customFormat="1" x14ac:dyDescent="0.25">
      <c r="A35" s="31"/>
      <c r="B35" s="31"/>
      <c r="C35" s="6"/>
      <c r="D35" s="6"/>
      <c r="E35" s="6"/>
      <c r="F35" s="6"/>
      <c r="G35" s="6"/>
      <c r="H35" s="6"/>
      <c r="I35" s="6"/>
      <c r="K35" s="29"/>
      <c r="L35" s="29"/>
      <c r="M35" s="29"/>
      <c r="N35" s="29"/>
      <c r="O35" s="29"/>
      <c r="P35" s="29"/>
      <c r="Q35" s="29"/>
      <c r="R35" s="29"/>
      <c r="S35" s="29"/>
      <c r="T35" s="27"/>
    </row>
    <row r="36" spans="1:20" x14ac:dyDescent="0.25">
      <c r="A36" s="66" t="s">
        <v>206</v>
      </c>
      <c r="B36" s="66" t="s">
        <v>224</v>
      </c>
      <c r="C36" s="287"/>
      <c r="D36" s="287"/>
      <c r="E36" s="287"/>
      <c r="F36" s="287"/>
      <c r="G36" s="287">
        <f t="shared" ref="G36:I36" si="19">G34/(G111+G112)</f>
        <v>0.10975609756097561</v>
      </c>
      <c r="H36" s="287">
        <f t="shared" si="19"/>
        <v>2.9201412623842977E-2</v>
      </c>
      <c r="I36" s="287">
        <f t="shared" si="19"/>
        <v>3.9701583700536627E-2</v>
      </c>
    </row>
    <row r="37" spans="1:20" x14ac:dyDescent="0.25">
      <c r="C37" s="6"/>
      <c r="D37" s="6"/>
    </row>
    <row r="38" spans="1:20" s="29" customFormat="1" x14ac:dyDescent="0.25">
      <c r="A38" s="8"/>
      <c r="B38" s="8"/>
      <c r="C38" s="6"/>
      <c r="D38" s="6"/>
      <c r="E38" s="6"/>
      <c r="F38" s="6"/>
      <c r="G38" s="6"/>
      <c r="H38" s="6"/>
      <c r="I38" s="6"/>
      <c r="K38" s="6"/>
      <c r="L38" s="6"/>
      <c r="M38" s="6"/>
      <c r="N38" s="6"/>
      <c r="O38" s="6"/>
      <c r="P38" s="6"/>
      <c r="Q38" s="6"/>
      <c r="R38" s="6"/>
      <c r="S38" s="6"/>
      <c r="T38" s="30"/>
    </row>
    <row r="39" spans="1:20" x14ac:dyDescent="0.25">
      <c r="C39" s="6"/>
      <c r="D39" s="6"/>
    </row>
    <row r="40" spans="1:20" x14ac:dyDescent="0.25">
      <c r="C40" s="6"/>
      <c r="D40" s="6"/>
    </row>
    <row r="41" spans="1:20" ht="21" x14ac:dyDescent="0.35">
      <c r="A41" s="73" t="s">
        <v>274</v>
      </c>
      <c r="C41" s="6"/>
      <c r="D41" s="6"/>
    </row>
    <row r="42" spans="1:20" x14ac:dyDescent="0.25">
      <c r="C42" s="6"/>
      <c r="D42" s="6"/>
      <c r="J42" s="163"/>
    </row>
    <row r="43" spans="1:20" x14ac:dyDescent="0.25">
      <c r="A43" s="74"/>
      <c r="B43" s="74"/>
      <c r="C43" s="64">
        <v>2010</v>
      </c>
      <c r="D43" s="64">
        <v>2011</v>
      </c>
      <c r="E43" s="64">
        <v>2012</v>
      </c>
      <c r="F43" s="64">
        <v>2013</v>
      </c>
      <c r="G43" s="64">
        <v>2014</v>
      </c>
      <c r="H43" s="64">
        <v>2015</v>
      </c>
      <c r="I43" s="64">
        <v>2016</v>
      </c>
    </row>
    <row r="44" spans="1:20" x14ac:dyDescent="0.25">
      <c r="A44" s="75"/>
      <c r="B44" s="75"/>
      <c r="C44" s="65" t="s">
        <v>3</v>
      </c>
      <c r="D44" s="65" t="s">
        <v>3</v>
      </c>
      <c r="E44" s="65" t="s">
        <v>3</v>
      </c>
      <c r="F44" s="65" t="s">
        <v>3</v>
      </c>
      <c r="G44" s="65" t="s">
        <v>3</v>
      </c>
      <c r="H44" s="65" t="s">
        <v>3</v>
      </c>
      <c r="I44" s="65" t="s">
        <v>3</v>
      </c>
    </row>
    <row r="45" spans="1:20" x14ac:dyDescent="0.25">
      <c r="A45" s="110" t="s">
        <v>11</v>
      </c>
      <c r="B45" s="32" t="s">
        <v>43</v>
      </c>
      <c r="C45" s="138"/>
      <c r="D45" s="138"/>
      <c r="E45" s="138"/>
      <c r="F45" s="138"/>
      <c r="G45" s="138"/>
      <c r="H45" s="138"/>
      <c r="I45" s="138"/>
    </row>
    <row r="46" spans="1:20" x14ac:dyDescent="0.25">
      <c r="A46" s="81" t="s">
        <v>12</v>
      </c>
      <c r="B46" s="81" t="s">
        <v>44</v>
      </c>
      <c r="C46" s="80"/>
      <c r="D46" s="80"/>
      <c r="E46" s="80"/>
      <c r="F46" s="80"/>
      <c r="G46" s="80"/>
      <c r="H46" s="80">
        <v>1647</v>
      </c>
      <c r="I46" s="80">
        <v>2677.9981014339996</v>
      </c>
    </row>
    <row r="47" spans="1:20" x14ac:dyDescent="0.25">
      <c r="A47" s="33" t="s">
        <v>13</v>
      </c>
      <c r="B47" s="33" t="s">
        <v>45</v>
      </c>
      <c r="C47" s="21"/>
      <c r="D47" s="21"/>
      <c r="E47" s="21"/>
      <c r="F47" s="21"/>
      <c r="G47" s="21"/>
      <c r="H47" s="21">
        <v>-771</v>
      </c>
      <c r="I47" s="21">
        <v>-1812</v>
      </c>
    </row>
    <row r="48" spans="1:20" ht="30" x14ac:dyDescent="0.25">
      <c r="A48" s="81" t="s">
        <v>14</v>
      </c>
      <c r="B48" s="81" t="s">
        <v>46</v>
      </c>
      <c r="C48" s="80"/>
      <c r="D48" s="80"/>
      <c r="E48" s="80"/>
      <c r="F48" s="80"/>
      <c r="G48" s="80"/>
      <c r="H48" s="80">
        <v>-691</v>
      </c>
      <c r="I48" s="80">
        <v>-657.26023222799995</v>
      </c>
    </row>
    <row r="49" spans="1:9" ht="30" x14ac:dyDescent="0.25">
      <c r="A49" s="33" t="s">
        <v>265</v>
      </c>
      <c r="B49" s="33"/>
      <c r="C49" s="21"/>
      <c r="D49" s="21"/>
      <c r="E49" s="21"/>
      <c r="F49" s="21"/>
      <c r="G49" s="21"/>
      <c r="H49" s="21">
        <v>-1</v>
      </c>
      <c r="I49" s="21">
        <v>-4.0185199990000005</v>
      </c>
    </row>
    <row r="50" spans="1:9" x14ac:dyDescent="0.25">
      <c r="A50" s="81" t="s">
        <v>76</v>
      </c>
      <c r="B50" s="81" t="s">
        <v>77</v>
      </c>
      <c r="C50" s="80"/>
      <c r="D50" s="80"/>
      <c r="E50" s="80"/>
      <c r="F50" s="80"/>
      <c r="G50" s="80"/>
      <c r="H50" s="80"/>
      <c r="I50" s="80"/>
    </row>
    <row r="51" spans="1:9" x14ac:dyDescent="0.25">
      <c r="A51" s="33" t="s">
        <v>18</v>
      </c>
      <c r="B51" s="33" t="s">
        <v>50</v>
      </c>
      <c r="C51" s="21"/>
      <c r="D51" s="21"/>
      <c r="E51" s="21"/>
      <c r="F51" s="21"/>
      <c r="G51" s="21"/>
      <c r="H51" s="21"/>
      <c r="I51" s="21"/>
    </row>
    <row r="52" spans="1:9" ht="30" x14ac:dyDescent="0.25">
      <c r="A52" s="71" t="s">
        <v>19</v>
      </c>
      <c r="B52" s="71" t="s">
        <v>51</v>
      </c>
      <c r="C52" s="68">
        <f t="shared" ref="C52:I52" si="20">SUM(C46:C51)</f>
        <v>0</v>
      </c>
      <c r="D52" s="68">
        <f t="shared" si="20"/>
        <v>0</v>
      </c>
      <c r="E52" s="68">
        <f t="shared" si="20"/>
        <v>0</v>
      </c>
      <c r="F52" s="68">
        <f t="shared" si="20"/>
        <v>0</v>
      </c>
      <c r="G52" s="68">
        <f t="shared" si="20"/>
        <v>0</v>
      </c>
      <c r="H52" s="68">
        <f t="shared" si="20"/>
        <v>184</v>
      </c>
      <c r="I52" s="68">
        <f t="shared" si="20"/>
        <v>204.71934920699968</v>
      </c>
    </row>
    <row r="53" spans="1:9" x14ac:dyDescent="0.25">
      <c r="A53" s="33"/>
      <c r="B53" s="35"/>
      <c r="C53" s="138"/>
      <c r="D53" s="138"/>
      <c r="E53" s="138"/>
      <c r="F53" s="138"/>
      <c r="G53" s="138"/>
      <c r="H53" s="138"/>
      <c r="I53" s="138"/>
    </row>
    <row r="54" spans="1:9" x14ac:dyDescent="0.25">
      <c r="A54" s="155" t="s">
        <v>20</v>
      </c>
      <c r="B54" s="91" t="s">
        <v>52</v>
      </c>
      <c r="C54" s="151"/>
      <c r="D54" s="151"/>
      <c r="E54" s="151"/>
      <c r="F54" s="151"/>
      <c r="G54" s="151"/>
      <c r="H54" s="151"/>
      <c r="I54" s="151"/>
    </row>
    <row r="55" spans="1:9" ht="30" x14ac:dyDescent="0.25">
      <c r="A55" s="33" t="s">
        <v>21</v>
      </c>
      <c r="B55" s="33" t="s">
        <v>53</v>
      </c>
      <c r="C55" s="21"/>
      <c r="D55" s="21"/>
      <c r="E55" s="21"/>
      <c r="F55" s="21"/>
      <c r="G55" s="21"/>
      <c r="H55" s="21"/>
      <c r="I55" s="21"/>
    </row>
    <row r="56" spans="1:9" ht="30" customHeight="1" x14ac:dyDescent="0.25">
      <c r="A56" s="81" t="s">
        <v>341</v>
      </c>
      <c r="B56" s="81" t="s">
        <v>79</v>
      </c>
      <c r="C56" s="80"/>
      <c r="D56" s="80"/>
      <c r="E56" s="80"/>
      <c r="F56" s="80"/>
      <c r="G56" s="80"/>
      <c r="H56" s="80"/>
      <c r="I56" s="80">
        <v>-923</v>
      </c>
    </row>
    <row r="57" spans="1:9" x14ac:dyDescent="0.25">
      <c r="A57" s="33" t="s">
        <v>26</v>
      </c>
      <c r="B57" s="33" t="s">
        <v>58</v>
      </c>
      <c r="C57" s="21"/>
      <c r="D57" s="21"/>
      <c r="E57" s="21"/>
      <c r="F57" s="21"/>
      <c r="G57" s="21"/>
      <c r="H57" s="21"/>
      <c r="I57" s="21"/>
    </row>
    <row r="58" spans="1:9" x14ac:dyDescent="0.25">
      <c r="A58" s="81" t="s">
        <v>27</v>
      </c>
      <c r="B58" s="81" t="s">
        <v>59</v>
      </c>
      <c r="C58" s="80"/>
      <c r="D58" s="80"/>
      <c r="E58" s="80"/>
      <c r="F58" s="80"/>
      <c r="G58" s="80"/>
      <c r="H58" s="80"/>
      <c r="I58" s="80">
        <v>177</v>
      </c>
    </row>
    <row r="59" spans="1:9" x14ac:dyDescent="0.25">
      <c r="A59" s="33" t="s">
        <v>30</v>
      </c>
      <c r="B59" s="33" t="s">
        <v>62</v>
      </c>
      <c r="C59" s="21"/>
      <c r="D59" s="21"/>
      <c r="E59" s="21"/>
      <c r="F59" s="21"/>
      <c r="G59" s="21"/>
      <c r="H59" s="21"/>
      <c r="I59" s="21"/>
    </row>
    <row r="60" spans="1:9" x14ac:dyDescent="0.25">
      <c r="A60" s="81" t="s">
        <v>344</v>
      </c>
      <c r="B60" s="81"/>
      <c r="C60" s="80"/>
      <c r="D60" s="80"/>
      <c r="E60" s="80"/>
      <c r="F60" s="80"/>
      <c r="G60" s="80"/>
      <c r="H60" s="80"/>
      <c r="I60" s="80">
        <v>530</v>
      </c>
    </row>
    <row r="61" spans="1:9" ht="30" x14ac:dyDescent="0.25">
      <c r="A61" s="71" t="s">
        <v>33</v>
      </c>
      <c r="B61" s="71" t="s">
        <v>65</v>
      </c>
      <c r="C61" s="68">
        <f t="shared" ref="C61:G61" si="21">SUM(C55:C59)</f>
        <v>0</v>
      </c>
      <c r="D61" s="68">
        <f t="shared" si="21"/>
        <v>0</v>
      </c>
      <c r="E61" s="68">
        <f t="shared" si="21"/>
        <v>0</v>
      </c>
      <c r="F61" s="68">
        <f t="shared" si="21"/>
        <v>0</v>
      </c>
      <c r="G61" s="68">
        <f t="shared" si="21"/>
        <v>0</v>
      </c>
      <c r="H61" s="68">
        <f>SUM(H55:H60)</f>
        <v>0</v>
      </c>
      <c r="I61" s="68">
        <f>SUM(I55:I60)</f>
        <v>-216</v>
      </c>
    </row>
    <row r="62" spans="1:9" x14ac:dyDescent="0.25">
      <c r="A62" s="33"/>
      <c r="B62" s="36"/>
      <c r="C62" s="138"/>
      <c r="D62" s="138"/>
      <c r="E62" s="138"/>
      <c r="F62" s="138"/>
      <c r="G62" s="138"/>
      <c r="H62" s="138"/>
      <c r="I62" s="138"/>
    </row>
    <row r="63" spans="1:9" x14ac:dyDescent="0.25">
      <c r="A63" s="155" t="s">
        <v>34</v>
      </c>
      <c r="B63" s="91" t="s">
        <v>66</v>
      </c>
      <c r="C63" s="151"/>
      <c r="D63" s="151"/>
      <c r="E63" s="151"/>
      <c r="F63" s="151"/>
      <c r="G63" s="151"/>
      <c r="H63" s="151"/>
      <c r="I63" s="151"/>
    </row>
    <row r="64" spans="1:9" x14ac:dyDescent="0.25">
      <c r="A64" s="33" t="s">
        <v>27</v>
      </c>
      <c r="B64" s="33" t="s">
        <v>59</v>
      </c>
      <c r="C64" s="21"/>
      <c r="D64" s="21"/>
      <c r="E64" s="21"/>
      <c r="F64" s="21"/>
      <c r="G64" s="21"/>
      <c r="H64" s="21">
        <v>35</v>
      </c>
      <c r="I64" s="21"/>
    </row>
    <row r="65" spans="1:9" x14ac:dyDescent="0.25">
      <c r="A65" s="81" t="s">
        <v>29</v>
      </c>
      <c r="B65" s="81" t="s">
        <v>61</v>
      </c>
      <c r="C65" s="80"/>
      <c r="D65" s="80"/>
      <c r="E65" s="80"/>
      <c r="F65" s="80"/>
      <c r="G65" s="80"/>
      <c r="H65" s="80"/>
      <c r="I65" s="80">
        <v>-177</v>
      </c>
    </row>
    <row r="66" spans="1:9" x14ac:dyDescent="0.25">
      <c r="A66" s="33" t="s">
        <v>35</v>
      </c>
      <c r="B66" s="33" t="s">
        <v>67</v>
      </c>
      <c r="C66" s="21"/>
      <c r="D66" s="21"/>
      <c r="E66" s="21"/>
      <c r="F66" s="21"/>
      <c r="G66" s="21"/>
      <c r="H66" s="21"/>
      <c r="I66" s="21"/>
    </row>
    <row r="67" spans="1:9" ht="30" x14ac:dyDescent="0.25">
      <c r="A67" s="81" t="s">
        <v>36</v>
      </c>
      <c r="B67" s="81" t="s">
        <v>68</v>
      </c>
      <c r="C67" s="80"/>
      <c r="D67" s="80"/>
      <c r="E67" s="80"/>
      <c r="F67" s="80"/>
      <c r="G67" s="80"/>
      <c r="H67" s="80"/>
      <c r="I67" s="80"/>
    </row>
    <row r="68" spans="1:9" x14ac:dyDescent="0.25">
      <c r="A68" s="33" t="s">
        <v>37</v>
      </c>
      <c r="B68" s="33" t="s">
        <v>69</v>
      </c>
      <c r="C68" s="21"/>
      <c r="D68" s="21"/>
      <c r="E68" s="21"/>
      <c r="F68" s="21"/>
      <c r="G68" s="21"/>
      <c r="H68" s="21"/>
      <c r="I68" s="21"/>
    </row>
    <row r="69" spans="1:9" ht="30" x14ac:dyDescent="0.25">
      <c r="A69" s="81" t="s">
        <v>276</v>
      </c>
      <c r="B69" s="81" t="s">
        <v>70</v>
      </c>
      <c r="C69" s="80"/>
      <c r="D69" s="80"/>
      <c r="E69" s="80"/>
      <c r="F69" s="80"/>
      <c r="G69" s="80"/>
      <c r="H69" s="80"/>
      <c r="I69" s="80"/>
    </row>
    <row r="70" spans="1:9" x14ac:dyDescent="0.25">
      <c r="A70" s="33" t="s">
        <v>32</v>
      </c>
      <c r="B70" s="33" t="s">
        <v>64</v>
      </c>
      <c r="C70" s="21"/>
      <c r="D70" s="21"/>
      <c r="E70" s="21"/>
      <c r="F70" s="21"/>
      <c r="G70" s="21"/>
      <c r="H70" s="21">
        <v>3</v>
      </c>
      <c r="I70" s="21">
        <v>6</v>
      </c>
    </row>
    <row r="71" spans="1:9" ht="30" x14ac:dyDescent="0.25">
      <c r="A71" s="71" t="s">
        <v>38</v>
      </c>
      <c r="B71" s="71" t="s">
        <v>71</v>
      </c>
      <c r="C71" s="68">
        <f t="shared" ref="C71:I71" si="22">SUM(C64:C70)</f>
        <v>0</v>
      </c>
      <c r="D71" s="68">
        <f t="shared" si="22"/>
        <v>0</v>
      </c>
      <c r="E71" s="68">
        <f t="shared" si="22"/>
        <v>0</v>
      </c>
      <c r="F71" s="68">
        <f t="shared" si="22"/>
        <v>0</v>
      </c>
      <c r="G71" s="68">
        <f t="shared" si="22"/>
        <v>0</v>
      </c>
      <c r="H71" s="68">
        <f t="shared" si="22"/>
        <v>38</v>
      </c>
      <c r="I71" s="68">
        <f t="shared" si="22"/>
        <v>-171</v>
      </c>
    </row>
    <row r="72" spans="1:9" x14ac:dyDescent="0.25">
      <c r="A72" s="32"/>
      <c r="B72" s="32"/>
      <c r="C72" s="138"/>
      <c r="D72" s="138"/>
      <c r="E72" s="138"/>
      <c r="F72" s="138"/>
      <c r="G72" s="138"/>
      <c r="H72" s="138"/>
      <c r="I72" s="138"/>
    </row>
    <row r="73" spans="1:9" ht="30" x14ac:dyDescent="0.25">
      <c r="A73" s="71" t="s">
        <v>39</v>
      </c>
      <c r="B73" s="71" t="s">
        <v>72</v>
      </c>
      <c r="C73" s="68">
        <f t="shared" ref="C73:I73" si="23">SUM(C52,C61,C71)</f>
        <v>0</v>
      </c>
      <c r="D73" s="68">
        <f t="shared" si="23"/>
        <v>0</v>
      </c>
      <c r="E73" s="68">
        <f t="shared" si="23"/>
        <v>0</v>
      </c>
      <c r="F73" s="68">
        <f t="shared" si="23"/>
        <v>0</v>
      </c>
      <c r="G73" s="68">
        <f t="shared" si="23"/>
        <v>0</v>
      </c>
      <c r="H73" s="68">
        <f t="shared" si="23"/>
        <v>222</v>
      </c>
      <c r="I73" s="68">
        <f t="shared" si="23"/>
        <v>-182.28065079300032</v>
      </c>
    </row>
    <row r="74" spans="1:9" ht="30" x14ac:dyDescent="0.25">
      <c r="A74" s="81" t="s">
        <v>40</v>
      </c>
      <c r="B74" s="81" t="s">
        <v>73</v>
      </c>
      <c r="C74" s="80"/>
      <c r="D74" s="80"/>
      <c r="E74" s="80"/>
      <c r="F74" s="80"/>
      <c r="G74" s="80"/>
      <c r="H74" s="80">
        <v>18</v>
      </c>
      <c r="I74" s="80">
        <v>237</v>
      </c>
    </row>
    <row r="75" spans="1:9" ht="32.25" customHeight="1" x14ac:dyDescent="0.25">
      <c r="A75" s="286" t="s">
        <v>306</v>
      </c>
      <c r="B75" s="33" t="s">
        <v>307</v>
      </c>
      <c r="C75" s="21"/>
      <c r="D75" s="21"/>
      <c r="E75" s="21"/>
      <c r="F75" s="21"/>
      <c r="G75" s="21"/>
      <c r="H75" s="21"/>
      <c r="I75" s="21"/>
    </row>
    <row r="76" spans="1:9" ht="30" x14ac:dyDescent="0.25">
      <c r="A76" s="71" t="s">
        <v>41</v>
      </c>
      <c r="B76" s="71" t="s">
        <v>74</v>
      </c>
      <c r="C76" s="68">
        <f>SUM(C73:C75)</f>
        <v>0</v>
      </c>
      <c r="D76" s="68">
        <f>SUM(D73:D75)</f>
        <v>0</v>
      </c>
      <c r="E76" s="68">
        <f>SUM(E73:E75)</f>
        <v>0</v>
      </c>
      <c r="F76" s="68">
        <f>SUM(F73:F75)</f>
        <v>0</v>
      </c>
      <c r="G76" s="68">
        <f>SUM(G73:G75)</f>
        <v>0</v>
      </c>
      <c r="H76" s="68">
        <f>H73+H74</f>
        <v>240</v>
      </c>
      <c r="I76" s="68">
        <f>I73+I74</f>
        <v>54.719349206999681</v>
      </c>
    </row>
    <row r="77" spans="1:9" x14ac:dyDescent="0.25">
      <c r="A77" s="81"/>
      <c r="B77" s="81"/>
      <c r="C77" s="80"/>
      <c r="D77" s="80"/>
      <c r="E77" s="80"/>
      <c r="F77" s="80"/>
      <c r="G77" s="80"/>
      <c r="H77" s="80"/>
      <c r="I77" s="80"/>
    </row>
    <row r="78" spans="1:9" ht="45" x14ac:dyDescent="0.25">
      <c r="A78" s="71" t="s">
        <v>42</v>
      </c>
      <c r="B78" s="71" t="s">
        <v>75</v>
      </c>
      <c r="C78" s="68">
        <f t="shared" ref="C78:I78" si="24">C76</f>
        <v>0</v>
      </c>
      <c r="D78" s="68">
        <f t="shared" si="24"/>
        <v>0</v>
      </c>
      <c r="E78" s="68">
        <f t="shared" si="24"/>
        <v>0</v>
      </c>
      <c r="F78" s="68">
        <f t="shared" si="24"/>
        <v>0</v>
      </c>
      <c r="G78" s="68">
        <f t="shared" si="24"/>
        <v>0</v>
      </c>
      <c r="H78" s="68">
        <f t="shared" si="24"/>
        <v>240</v>
      </c>
      <c r="I78" s="68">
        <f t="shared" si="24"/>
        <v>54.719349206999681</v>
      </c>
    </row>
    <row r="79" spans="1:9" x14ac:dyDescent="0.25">
      <c r="C79" s="6"/>
      <c r="D79" s="6"/>
    </row>
    <row r="80" spans="1:9" x14ac:dyDescent="0.25">
      <c r="C80" s="6"/>
      <c r="D80" s="6"/>
    </row>
    <row r="81" spans="1:9" x14ac:dyDescent="0.25">
      <c r="C81" s="6"/>
      <c r="D81" s="6"/>
    </row>
    <row r="82" spans="1:9" ht="21" x14ac:dyDescent="0.35">
      <c r="A82" s="73" t="s">
        <v>277</v>
      </c>
      <c r="C82" s="6"/>
      <c r="D82" s="6"/>
    </row>
    <row r="83" spans="1:9" x14ac:dyDescent="0.25">
      <c r="C83" s="6"/>
      <c r="D83" s="6"/>
    </row>
    <row r="84" spans="1:9" x14ac:dyDescent="0.25">
      <c r="A84" s="93" t="s">
        <v>84</v>
      </c>
      <c r="B84" s="93" t="s">
        <v>133</v>
      </c>
      <c r="C84" s="64">
        <v>2010</v>
      </c>
      <c r="D84" s="64">
        <v>2011</v>
      </c>
      <c r="E84" s="64">
        <v>2012</v>
      </c>
      <c r="F84" s="64">
        <v>2013</v>
      </c>
      <c r="G84" s="64">
        <v>2014</v>
      </c>
      <c r="H84" s="64">
        <v>2015</v>
      </c>
      <c r="I84" s="64">
        <v>2016</v>
      </c>
    </row>
    <row r="85" spans="1:9" x14ac:dyDescent="0.25">
      <c r="A85" s="94"/>
      <c r="B85" s="94"/>
      <c r="C85" s="65" t="s">
        <v>3</v>
      </c>
      <c r="D85" s="65" t="s">
        <v>3</v>
      </c>
      <c r="E85" s="65" t="s">
        <v>3</v>
      </c>
      <c r="F85" s="65" t="s">
        <v>3</v>
      </c>
      <c r="G85" s="65" t="s">
        <v>3</v>
      </c>
      <c r="H85" s="65" t="s">
        <v>3</v>
      </c>
      <c r="I85" s="65" t="s">
        <v>3</v>
      </c>
    </row>
    <row r="86" spans="1:9" x14ac:dyDescent="0.25">
      <c r="A86" s="110" t="s">
        <v>85</v>
      </c>
      <c r="B86" s="32" t="s">
        <v>134</v>
      </c>
      <c r="C86" s="138"/>
      <c r="D86" s="138"/>
      <c r="E86" s="138"/>
      <c r="F86" s="138"/>
      <c r="G86" s="138"/>
      <c r="H86" s="138"/>
      <c r="I86" s="138"/>
    </row>
    <row r="87" spans="1:9" x14ac:dyDescent="0.25">
      <c r="A87" s="98" t="s">
        <v>86</v>
      </c>
      <c r="B87" s="98" t="s">
        <v>135</v>
      </c>
      <c r="C87" s="99"/>
      <c r="D87" s="99"/>
      <c r="E87" s="99"/>
      <c r="F87" s="99"/>
      <c r="G87" s="99"/>
      <c r="H87" s="99">
        <v>21757</v>
      </c>
      <c r="I87" s="99">
        <v>21781</v>
      </c>
    </row>
    <row r="88" spans="1:9" x14ac:dyDescent="0.25">
      <c r="A88" s="39" t="s">
        <v>87</v>
      </c>
      <c r="B88" s="39" t="s">
        <v>136</v>
      </c>
      <c r="C88" s="40"/>
      <c r="D88" s="40"/>
      <c r="E88" s="40"/>
      <c r="F88" s="40"/>
      <c r="G88" s="40"/>
      <c r="H88" s="40">
        <v>5</v>
      </c>
      <c r="I88" s="40"/>
    </row>
    <row r="89" spans="1:9" x14ac:dyDescent="0.25">
      <c r="A89" s="98" t="s">
        <v>91</v>
      </c>
      <c r="B89" s="98" t="s">
        <v>139</v>
      </c>
      <c r="C89" s="151"/>
      <c r="D89" s="151"/>
      <c r="E89" s="151"/>
      <c r="F89" s="151"/>
      <c r="G89" s="151"/>
      <c r="H89" s="278"/>
      <c r="I89" s="151"/>
    </row>
    <row r="90" spans="1:9" ht="30" x14ac:dyDescent="0.25">
      <c r="A90" s="39" t="s">
        <v>92</v>
      </c>
      <c r="B90" s="39" t="s">
        <v>140</v>
      </c>
      <c r="C90" s="40"/>
      <c r="D90" s="40"/>
      <c r="E90" s="40"/>
      <c r="F90" s="40"/>
      <c r="G90" s="40"/>
      <c r="H90" s="40">
        <v>455</v>
      </c>
      <c r="I90" s="40">
        <v>2061</v>
      </c>
    </row>
    <row r="91" spans="1:9" x14ac:dyDescent="0.25">
      <c r="A91" s="71" t="s">
        <v>85</v>
      </c>
      <c r="B91" s="71" t="s">
        <v>134</v>
      </c>
      <c r="C91" s="95">
        <f t="shared" ref="C91:I91" si="25">SUM(C87:C90)</f>
        <v>0</v>
      </c>
      <c r="D91" s="95">
        <f t="shared" si="25"/>
        <v>0</v>
      </c>
      <c r="E91" s="95">
        <f t="shared" si="25"/>
        <v>0</v>
      </c>
      <c r="F91" s="95">
        <f t="shared" si="25"/>
        <v>0</v>
      </c>
      <c r="G91" s="95">
        <f t="shared" si="25"/>
        <v>0</v>
      </c>
      <c r="H91" s="95">
        <f t="shared" si="25"/>
        <v>22217</v>
      </c>
      <c r="I91" s="95">
        <f t="shared" si="25"/>
        <v>23842</v>
      </c>
    </row>
    <row r="92" spans="1:9" x14ac:dyDescent="0.25">
      <c r="A92" s="42"/>
      <c r="B92" s="42"/>
      <c r="C92" s="139"/>
      <c r="D92" s="139"/>
      <c r="E92" s="139"/>
      <c r="F92" s="139"/>
      <c r="G92" s="139"/>
      <c r="H92" s="139"/>
      <c r="I92" s="139"/>
    </row>
    <row r="93" spans="1:9" x14ac:dyDescent="0.25">
      <c r="A93" s="71" t="s">
        <v>94</v>
      </c>
      <c r="B93" s="71" t="s">
        <v>142</v>
      </c>
      <c r="C93" s="153"/>
      <c r="D93" s="153"/>
      <c r="E93" s="153"/>
      <c r="F93" s="153"/>
      <c r="G93" s="153"/>
      <c r="H93" s="153"/>
      <c r="I93" s="153"/>
    </row>
    <row r="94" spans="1:9" x14ac:dyDescent="0.25">
      <c r="A94" s="42" t="s">
        <v>95</v>
      </c>
      <c r="B94" s="42" t="s">
        <v>143</v>
      </c>
      <c r="C94" s="40"/>
      <c r="D94" s="40"/>
      <c r="E94" s="40"/>
      <c r="F94" s="40"/>
      <c r="G94" s="40"/>
      <c r="H94" s="40"/>
      <c r="I94" s="40"/>
    </row>
    <row r="95" spans="1:9" x14ac:dyDescent="0.25">
      <c r="A95" s="100" t="s">
        <v>96</v>
      </c>
      <c r="B95" s="100" t="s">
        <v>144</v>
      </c>
      <c r="C95" s="157"/>
      <c r="D95" s="157"/>
      <c r="E95" s="157"/>
      <c r="F95" s="157"/>
      <c r="G95" s="157">
        <v>360</v>
      </c>
      <c r="H95" s="157">
        <v>1178</v>
      </c>
      <c r="I95" s="157">
        <v>1298</v>
      </c>
    </row>
    <row r="96" spans="1:9" ht="21" customHeight="1" x14ac:dyDescent="0.25">
      <c r="A96" s="42" t="s">
        <v>97</v>
      </c>
      <c r="B96" s="42" t="s">
        <v>145</v>
      </c>
      <c r="C96" s="40"/>
      <c r="D96" s="40"/>
      <c r="E96" s="40"/>
      <c r="F96" s="40"/>
      <c r="G96" s="40"/>
      <c r="H96" s="40">
        <v>3</v>
      </c>
      <c r="I96" s="40">
        <v>93</v>
      </c>
    </row>
    <row r="97" spans="1:9" x14ac:dyDescent="0.25">
      <c r="A97" s="100" t="s">
        <v>98</v>
      </c>
      <c r="B97" s="100" t="s">
        <v>146</v>
      </c>
      <c r="C97" s="157"/>
      <c r="D97" s="157"/>
      <c r="E97" s="157"/>
      <c r="F97" s="157"/>
      <c r="G97" s="157"/>
      <c r="H97" s="157"/>
      <c r="I97" s="157"/>
    </row>
    <row r="98" spans="1:9" ht="23.25" customHeight="1" x14ac:dyDescent="0.25">
      <c r="A98" s="42" t="s">
        <v>345</v>
      </c>
      <c r="B98" s="42" t="s">
        <v>311</v>
      </c>
      <c r="C98" s="40"/>
      <c r="D98" s="40"/>
      <c r="E98" s="40"/>
      <c r="F98" s="40"/>
      <c r="G98" s="40"/>
      <c r="H98" s="40"/>
      <c r="I98" s="40">
        <v>186</v>
      </c>
    </row>
    <row r="99" spans="1:9" x14ac:dyDescent="0.25">
      <c r="A99" s="100" t="s">
        <v>101</v>
      </c>
      <c r="B99" s="100" t="s">
        <v>149</v>
      </c>
      <c r="C99" s="99"/>
      <c r="D99" s="99"/>
      <c r="E99" s="99"/>
      <c r="F99" s="99"/>
      <c r="G99" s="99">
        <v>18</v>
      </c>
      <c r="H99" s="99">
        <v>240</v>
      </c>
      <c r="I99" s="99">
        <v>55</v>
      </c>
    </row>
    <row r="100" spans="1:9" x14ac:dyDescent="0.25">
      <c r="A100" s="71" t="s">
        <v>94</v>
      </c>
      <c r="B100" s="71" t="s">
        <v>142</v>
      </c>
      <c r="C100" s="95">
        <f t="shared" ref="C100:I100" si="26">SUM(C94:C99)</f>
        <v>0</v>
      </c>
      <c r="D100" s="95">
        <f t="shared" si="26"/>
        <v>0</v>
      </c>
      <c r="E100" s="95">
        <f t="shared" si="26"/>
        <v>0</v>
      </c>
      <c r="F100" s="95">
        <f t="shared" si="26"/>
        <v>0</v>
      </c>
      <c r="G100" s="95">
        <f t="shared" si="26"/>
        <v>378</v>
      </c>
      <c r="H100" s="95">
        <f t="shared" si="26"/>
        <v>1421</v>
      </c>
      <c r="I100" s="95">
        <f t="shared" si="26"/>
        <v>1632</v>
      </c>
    </row>
    <row r="101" spans="1:9" x14ac:dyDescent="0.25">
      <c r="A101" s="47"/>
      <c r="B101" s="47"/>
      <c r="C101" s="141"/>
      <c r="D101" s="141"/>
      <c r="E101" s="141"/>
      <c r="F101" s="141"/>
      <c r="G101" s="141"/>
      <c r="H101" s="141"/>
      <c r="I101" s="141"/>
    </row>
    <row r="102" spans="1:9" ht="30" x14ac:dyDescent="0.25">
      <c r="A102" s="100" t="s">
        <v>102</v>
      </c>
      <c r="B102" s="100" t="s">
        <v>150</v>
      </c>
      <c r="C102" s="99"/>
      <c r="D102" s="99"/>
      <c r="E102" s="99"/>
      <c r="F102" s="99"/>
      <c r="G102" s="99"/>
      <c r="H102" s="99"/>
      <c r="I102" s="99"/>
    </row>
    <row r="103" spans="1:9" x14ac:dyDescent="0.25">
      <c r="A103" s="47"/>
      <c r="B103" s="47"/>
      <c r="C103" s="141"/>
      <c r="D103" s="141"/>
      <c r="E103" s="141"/>
      <c r="F103" s="141"/>
      <c r="G103" s="141"/>
      <c r="H103" s="141"/>
      <c r="I103" s="141"/>
    </row>
    <row r="104" spans="1:9" x14ac:dyDescent="0.25">
      <c r="A104" s="71" t="s">
        <v>103</v>
      </c>
      <c r="B104" s="71" t="s">
        <v>151</v>
      </c>
      <c r="C104" s="102">
        <f t="shared" ref="C104:I104" si="27">C100+C91+C102</f>
        <v>0</v>
      </c>
      <c r="D104" s="102">
        <f t="shared" si="27"/>
        <v>0</v>
      </c>
      <c r="E104" s="102">
        <f t="shared" si="27"/>
        <v>0</v>
      </c>
      <c r="F104" s="102">
        <f t="shared" si="27"/>
        <v>0</v>
      </c>
      <c r="G104" s="102">
        <f t="shared" si="27"/>
        <v>378</v>
      </c>
      <c r="H104" s="102">
        <f t="shared" si="27"/>
        <v>23638</v>
      </c>
      <c r="I104" s="102">
        <f t="shared" si="27"/>
        <v>25474</v>
      </c>
    </row>
    <row r="105" spans="1:9" x14ac:dyDescent="0.25">
      <c r="C105" s="16"/>
      <c r="D105" s="16"/>
      <c r="E105" s="16"/>
      <c r="F105" s="16"/>
      <c r="G105" s="16"/>
      <c r="H105" s="16"/>
      <c r="I105" s="16"/>
    </row>
    <row r="106" spans="1:9" x14ac:dyDescent="0.25">
      <c r="A106" s="51"/>
      <c r="B106" s="51"/>
      <c r="C106" s="52"/>
      <c r="D106" s="52"/>
      <c r="E106" s="52"/>
      <c r="F106" s="52"/>
      <c r="G106" s="52"/>
      <c r="H106" s="52"/>
      <c r="I106" s="52"/>
    </row>
    <row r="107" spans="1:9" x14ac:dyDescent="0.25">
      <c r="C107" s="6"/>
      <c r="D107" s="6"/>
    </row>
    <row r="108" spans="1:9" x14ac:dyDescent="0.25">
      <c r="A108" s="93" t="s">
        <v>104</v>
      </c>
      <c r="B108" s="93" t="s">
        <v>152</v>
      </c>
      <c r="C108" s="64">
        <v>2010</v>
      </c>
      <c r="D108" s="64">
        <v>2011</v>
      </c>
      <c r="E108" s="64">
        <v>2012</v>
      </c>
      <c r="F108" s="64">
        <v>2013</v>
      </c>
      <c r="G108" s="64">
        <v>2014</v>
      </c>
      <c r="H108" s="64">
        <v>2015</v>
      </c>
      <c r="I108" s="64">
        <v>2016</v>
      </c>
    </row>
    <row r="109" spans="1:9" x14ac:dyDescent="0.25">
      <c r="A109" s="71"/>
      <c r="B109" s="71"/>
      <c r="C109" s="65" t="s">
        <v>3</v>
      </c>
      <c r="D109" s="65" t="s">
        <v>3</v>
      </c>
      <c r="E109" s="65" t="s">
        <v>3</v>
      </c>
      <c r="F109" s="65" t="s">
        <v>3</v>
      </c>
      <c r="G109" s="65" t="s">
        <v>3</v>
      </c>
      <c r="H109" s="65" t="s">
        <v>3</v>
      </c>
      <c r="I109" s="65" t="s">
        <v>3</v>
      </c>
    </row>
    <row r="110" spans="1:9" x14ac:dyDescent="0.25">
      <c r="A110" s="110" t="s">
        <v>105</v>
      </c>
      <c r="B110" s="32" t="s">
        <v>153</v>
      </c>
      <c r="C110" s="139"/>
      <c r="D110" s="139"/>
      <c r="E110" s="139"/>
      <c r="F110" s="139"/>
      <c r="G110" s="139"/>
      <c r="H110" s="139"/>
      <c r="I110" s="139"/>
    </row>
    <row r="111" spans="1:9" x14ac:dyDescent="0.25">
      <c r="A111" s="81" t="s">
        <v>106</v>
      </c>
      <c r="B111" s="81" t="s">
        <v>154</v>
      </c>
      <c r="C111" s="99"/>
      <c r="D111" s="99"/>
      <c r="E111" s="99"/>
      <c r="F111" s="99"/>
      <c r="G111" s="99">
        <v>81</v>
      </c>
      <c r="H111" s="99">
        <v>21576</v>
      </c>
      <c r="I111" s="99">
        <v>22921</v>
      </c>
    </row>
    <row r="112" spans="1:9" x14ac:dyDescent="0.25">
      <c r="A112" s="33" t="s">
        <v>108</v>
      </c>
      <c r="B112" s="33" t="s">
        <v>320</v>
      </c>
      <c r="C112" s="40"/>
      <c r="D112" s="40"/>
      <c r="E112" s="40"/>
      <c r="F112" s="40"/>
      <c r="G112" s="21">
        <v>1</v>
      </c>
      <c r="H112" s="21">
        <v>-77</v>
      </c>
      <c r="I112" s="21"/>
    </row>
    <row r="113" spans="1:9" x14ac:dyDescent="0.25">
      <c r="A113" s="100" t="s">
        <v>283</v>
      </c>
      <c r="B113" s="100" t="s">
        <v>284</v>
      </c>
      <c r="C113" s="99"/>
      <c r="D113" s="99"/>
      <c r="E113" s="99"/>
      <c r="F113" s="99"/>
      <c r="G113" s="99"/>
      <c r="H113" s="99"/>
      <c r="I113" s="289"/>
    </row>
    <row r="114" spans="1:9" x14ac:dyDescent="0.25">
      <c r="A114" s="42" t="s">
        <v>263</v>
      </c>
      <c r="B114" s="42" t="s">
        <v>321</v>
      </c>
      <c r="G114" s="40"/>
      <c r="H114" s="40"/>
      <c r="I114" s="40"/>
    </row>
    <row r="115" spans="1:9" ht="45" x14ac:dyDescent="0.25">
      <c r="A115" s="81" t="s">
        <v>109</v>
      </c>
      <c r="B115" s="81" t="s">
        <v>157</v>
      </c>
      <c r="C115" s="80"/>
      <c r="D115" s="80"/>
      <c r="E115" s="80"/>
      <c r="F115" s="80"/>
      <c r="G115" s="80">
        <v>-306</v>
      </c>
      <c r="H115" s="80">
        <v>-1001</v>
      </c>
      <c r="I115" s="80">
        <v>-1108</v>
      </c>
    </row>
    <row r="116" spans="1:9" x14ac:dyDescent="0.25">
      <c r="A116" s="42" t="s">
        <v>110</v>
      </c>
      <c r="B116" s="42" t="s">
        <v>158</v>
      </c>
      <c r="C116" s="21"/>
      <c r="D116" s="21"/>
      <c r="E116" s="21"/>
      <c r="F116" s="21"/>
      <c r="G116" s="40">
        <v>9</v>
      </c>
      <c r="H116" s="21">
        <v>628</v>
      </c>
      <c r="I116" s="40">
        <v>910</v>
      </c>
    </row>
    <row r="117" spans="1:9" x14ac:dyDescent="0.25">
      <c r="A117" s="107" t="s">
        <v>111</v>
      </c>
      <c r="B117" s="107" t="s">
        <v>182</v>
      </c>
      <c r="C117" s="99"/>
      <c r="D117" s="99"/>
      <c r="E117" s="99"/>
      <c r="F117" s="99"/>
      <c r="G117" s="99"/>
      <c r="H117" s="99"/>
      <c r="I117" s="99"/>
    </row>
    <row r="118" spans="1:9" x14ac:dyDescent="0.25">
      <c r="A118" s="54" t="s">
        <v>112</v>
      </c>
      <c r="B118" s="54" t="s">
        <v>183</v>
      </c>
      <c r="C118" s="40"/>
      <c r="D118" s="40"/>
      <c r="E118" s="40"/>
      <c r="F118" s="40"/>
      <c r="G118" s="40"/>
      <c r="H118" s="40"/>
      <c r="I118" s="40"/>
    </row>
    <row r="119" spans="1:9" x14ac:dyDescent="0.25">
      <c r="A119" s="100" t="s">
        <v>113</v>
      </c>
      <c r="B119" s="100" t="s">
        <v>159</v>
      </c>
      <c r="C119" s="99"/>
      <c r="D119" s="99"/>
      <c r="E119" s="99"/>
      <c r="F119" s="99"/>
      <c r="G119" s="99"/>
      <c r="H119" s="99"/>
      <c r="I119" s="99"/>
    </row>
    <row r="120" spans="1:9" x14ac:dyDescent="0.25">
      <c r="A120" s="71" t="s">
        <v>114</v>
      </c>
      <c r="B120" s="71" t="s">
        <v>160</v>
      </c>
      <c r="C120" s="95">
        <f>SUM(C111:C116,C119)</f>
        <v>0</v>
      </c>
      <c r="D120" s="95">
        <f>SUM(D111:D116,D119)</f>
        <v>0</v>
      </c>
      <c r="E120" s="95">
        <f>SUM(E111:E116,E119)</f>
        <v>0</v>
      </c>
      <c r="F120" s="95">
        <f>SUM(F111:F116,F119)</f>
        <v>0</v>
      </c>
      <c r="G120" s="95">
        <f>SUM(G111:G116,G119)</f>
        <v>-215</v>
      </c>
      <c r="H120" s="95">
        <f>SUM(H111:H119)</f>
        <v>21126</v>
      </c>
      <c r="I120" s="95">
        <f>SUM(I111:I119)</f>
        <v>22723</v>
      </c>
    </row>
    <row r="121" spans="1:9" x14ac:dyDescent="0.25">
      <c r="A121" s="42"/>
      <c r="B121" s="42"/>
      <c r="C121" s="142"/>
      <c r="D121" s="142"/>
      <c r="E121" s="142"/>
      <c r="F121" s="142"/>
      <c r="G121" s="142"/>
      <c r="H121" s="142"/>
      <c r="I121" s="142"/>
    </row>
    <row r="122" spans="1:9" x14ac:dyDescent="0.25">
      <c r="A122" s="71" t="s">
        <v>115</v>
      </c>
      <c r="B122" s="71" t="s">
        <v>161</v>
      </c>
      <c r="C122" s="154"/>
      <c r="D122" s="154"/>
      <c r="E122" s="154"/>
      <c r="F122" s="154"/>
      <c r="G122" s="154"/>
      <c r="H122" s="154"/>
      <c r="I122" s="154"/>
    </row>
    <row r="123" spans="1:9" x14ac:dyDescent="0.25">
      <c r="A123" s="155" t="s">
        <v>116</v>
      </c>
      <c r="B123" s="91" t="s">
        <v>162</v>
      </c>
      <c r="C123" s="161"/>
      <c r="D123" s="161"/>
      <c r="E123" s="161"/>
      <c r="F123" s="161"/>
      <c r="G123" s="161"/>
      <c r="H123" s="161"/>
      <c r="I123" s="161"/>
    </row>
    <row r="124" spans="1:9" x14ac:dyDescent="0.25">
      <c r="A124" s="42" t="s">
        <v>117</v>
      </c>
      <c r="B124" s="42" t="s">
        <v>163</v>
      </c>
      <c r="C124" s="40"/>
      <c r="D124" s="40"/>
      <c r="E124" s="40"/>
      <c r="F124" s="40"/>
      <c r="G124" s="40"/>
      <c r="H124" s="40"/>
      <c r="I124" s="40"/>
    </row>
    <row r="125" spans="1:9" x14ac:dyDescent="0.25">
      <c r="A125" s="100" t="s">
        <v>119</v>
      </c>
      <c r="B125" s="100"/>
      <c r="C125" s="99"/>
      <c r="D125" s="99"/>
      <c r="E125" s="99"/>
      <c r="F125" s="99"/>
      <c r="G125" s="99"/>
      <c r="H125" s="99"/>
      <c r="I125" s="99"/>
    </row>
    <row r="126" spans="1:9" x14ac:dyDescent="0.25">
      <c r="A126" s="42" t="s">
        <v>121</v>
      </c>
      <c r="B126" s="42" t="s">
        <v>167</v>
      </c>
      <c r="C126" s="40"/>
      <c r="D126" s="40"/>
      <c r="E126" s="40"/>
      <c r="F126" s="40"/>
      <c r="G126" s="40"/>
      <c r="H126" s="40"/>
      <c r="I126" s="40"/>
    </row>
    <row r="127" spans="1:9" x14ac:dyDescent="0.25">
      <c r="A127" s="100" t="s">
        <v>122</v>
      </c>
      <c r="B127" s="100"/>
      <c r="C127" s="99"/>
      <c r="D127" s="99"/>
      <c r="E127" s="99"/>
      <c r="F127" s="99"/>
      <c r="G127" s="99"/>
      <c r="H127" s="99"/>
      <c r="I127" s="99"/>
    </row>
    <row r="128" spans="1:9" x14ac:dyDescent="0.25">
      <c r="A128" s="71" t="s">
        <v>116</v>
      </c>
      <c r="B128" s="71" t="s">
        <v>162</v>
      </c>
      <c r="C128" s="95">
        <f t="shared" ref="C128:G128" si="28">SUM(C124:C126)</f>
        <v>0</v>
      </c>
      <c r="D128" s="95">
        <f t="shared" si="28"/>
        <v>0</v>
      </c>
      <c r="E128" s="95">
        <f t="shared" si="28"/>
        <v>0</v>
      </c>
      <c r="F128" s="95">
        <f t="shared" si="28"/>
        <v>0</v>
      </c>
      <c r="G128" s="95">
        <f t="shared" si="28"/>
        <v>0</v>
      </c>
      <c r="H128" s="95">
        <f>SUM(H124:H127)</f>
        <v>0</v>
      </c>
      <c r="I128" s="95">
        <f>SUM(I124:I127)</f>
        <v>0</v>
      </c>
    </row>
    <row r="129" spans="1:9" x14ac:dyDescent="0.25">
      <c r="A129" s="110" t="s">
        <v>123</v>
      </c>
      <c r="B129" s="32" t="s">
        <v>169</v>
      </c>
      <c r="C129" s="59"/>
      <c r="D129" s="59"/>
      <c r="E129" s="59"/>
      <c r="F129" s="59"/>
      <c r="G129" s="59"/>
      <c r="H129" s="59"/>
      <c r="I129" s="59"/>
    </row>
    <row r="130" spans="1:9" x14ac:dyDescent="0.25">
      <c r="A130" s="100" t="s">
        <v>117</v>
      </c>
      <c r="B130" s="100" t="s">
        <v>163</v>
      </c>
      <c r="C130" s="151"/>
      <c r="D130" s="151"/>
      <c r="E130" s="151"/>
      <c r="F130" s="151"/>
      <c r="G130" s="151"/>
      <c r="H130" s="278"/>
      <c r="I130" s="151"/>
    </row>
    <row r="131" spans="1:9" ht="30" x14ac:dyDescent="0.25">
      <c r="A131" s="42" t="s">
        <v>124</v>
      </c>
      <c r="B131" s="42" t="s">
        <v>170</v>
      </c>
      <c r="C131" s="40"/>
      <c r="D131" s="40"/>
      <c r="E131" s="40"/>
      <c r="F131" s="40"/>
      <c r="G131" s="40"/>
      <c r="H131" s="40">
        <v>11</v>
      </c>
      <c r="I131" s="40">
        <v>1</v>
      </c>
    </row>
    <row r="132" spans="1:9" x14ac:dyDescent="0.25">
      <c r="A132" s="100" t="s">
        <v>125</v>
      </c>
      <c r="B132" s="100" t="s">
        <v>171</v>
      </c>
      <c r="C132" s="99"/>
      <c r="D132" s="99"/>
      <c r="E132" s="99"/>
      <c r="F132" s="99"/>
      <c r="G132" s="99">
        <v>45</v>
      </c>
      <c r="H132" s="99"/>
      <c r="I132" s="99"/>
    </row>
    <row r="133" spans="1:9" ht="18.75" customHeight="1" x14ac:dyDescent="0.25">
      <c r="A133" s="42" t="s">
        <v>119</v>
      </c>
      <c r="B133" s="42" t="s">
        <v>165</v>
      </c>
      <c r="C133" s="40"/>
      <c r="D133" s="40"/>
      <c r="E133" s="40"/>
      <c r="F133" s="40"/>
      <c r="G133" s="40"/>
      <c r="H133" s="40"/>
      <c r="I133" s="40"/>
    </row>
    <row r="134" spans="1:9" x14ac:dyDescent="0.25">
      <c r="A134" s="100" t="s">
        <v>126</v>
      </c>
      <c r="B134" s="100" t="s">
        <v>172</v>
      </c>
      <c r="C134" s="99"/>
      <c r="D134" s="99"/>
      <c r="E134" s="99"/>
      <c r="F134" s="99"/>
      <c r="G134" s="99">
        <v>541</v>
      </c>
      <c r="H134" s="99">
        <v>650</v>
      </c>
      <c r="I134" s="99">
        <v>7</v>
      </c>
    </row>
    <row r="135" spans="1:9" ht="30" x14ac:dyDescent="0.25">
      <c r="A135" s="42" t="s">
        <v>127</v>
      </c>
      <c r="B135" s="42" t="s">
        <v>173</v>
      </c>
      <c r="C135" s="40"/>
      <c r="D135" s="40"/>
      <c r="E135" s="40"/>
      <c r="F135" s="40"/>
      <c r="G135" s="40"/>
      <c r="H135" s="40">
        <v>1786</v>
      </c>
      <c r="I135" s="40">
        <v>2540</v>
      </c>
    </row>
    <row r="136" spans="1:9" x14ac:dyDescent="0.25">
      <c r="A136" s="100" t="s">
        <v>128</v>
      </c>
      <c r="B136" s="100" t="s">
        <v>174</v>
      </c>
      <c r="C136" s="99"/>
      <c r="D136" s="99"/>
      <c r="E136" s="99"/>
      <c r="F136" s="99"/>
      <c r="G136" s="99">
        <v>1</v>
      </c>
      <c r="H136" s="99">
        <v>65</v>
      </c>
      <c r="I136" s="99">
        <v>17</v>
      </c>
    </row>
    <row r="137" spans="1:9" ht="21.75" customHeight="1" x14ac:dyDescent="0.25">
      <c r="A137" s="42" t="s">
        <v>129</v>
      </c>
      <c r="B137" s="42" t="s">
        <v>175</v>
      </c>
      <c r="C137" s="40"/>
      <c r="D137" s="40"/>
      <c r="E137" s="40"/>
      <c r="F137" s="40"/>
      <c r="G137" s="40"/>
      <c r="H137" s="40"/>
      <c r="I137" s="40"/>
    </row>
    <row r="138" spans="1:9" x14ac:dyDescent="0.25">
      <c r="A138" s="100" t="s">
        <v>130</v>
      </c>
      <c r="B138" s="100" t="s">
        <v>176</v>
      </c>
      <c r="C138" s="99"/>
      <c r="D138" s="99"/>
      <c r="E138" s="99"/>
      <c r="F138" s="99"/>
      <c r="G138" s="99">
        <v>6</v>
      </c>
      <c r="H138" s="99"/>
      <c r="I138" s="99">
        <v>186</v>
      </c>
    </row>
    <row r="139" spans="1:9" x14ac:dyDescent="0.25">
      <c r="A139" s="71" t="s">
        <v>123</v>
      </c>
      <c r="B139" s="71" t="s">
        <v>169</v>
      </c>
      <c r="C139" s="95">
        <f t="shared" ref="C139:I139" si="29">SUM(C130:C138)</f>
        <v>0</v>
      </c>
      <c r="D139" s="95">
        <f t="shared" si="29"/>
        <v>0</v>
      </c>
      <c r="E139" s="95">
        <f t="shared" si="29"/>
        <v>0</v>
      </c>
      <c r="F139" s="95">
        <f t="shared" si="29"/>
        <v>0</v>
      </c>
      <c r="G139" s="95">
        <f t="shared" si="29"/>
        <v>593</v>
      </c>
      <c r="H139" s="95">
        <f t="shared" si="29"/>
        <v>2512</v>
      </c>
      <c r="I139" s="95">
        <f t="shared" si="29"/>
        <v>2751</v>
      </c>
    </row>
    <row r="140" spans="1:9" x14ac:dyDescent="0.25">
      <c r="A140" s="35"/>
      <c r="B140" s="35"/>
      <c r="C140" s="60"/>
      <c r="D140" s="60"/>
      <c r="E140" s="60"/>
      <c r="F140" s="60"/>
      <c r="G140" s="60"/>
      <c r="H140" s="60"/>
      <c r="I140" s="60"/>
    </row>
    <row r="141" spans="1:9" x14ac:dyDescent="0.25">
      <c r="A141" s="71" t="s">
        <v>131</v>
      </c>
      <c r="B141" s="71" t="s">
        <v>177</v>
      </c>
      <c r="C141" s="102">
        <f>C128+C139</f>
        <v>0</v>
      </c>
      <c r="D141" s="102">
        <f>D128+D139</f>
        <v>0</v>
      </c>
      <c r="E141" s="102">
        <f>E128+E139</f>
        <v>0</v>
      </c>
      <c r="F141" s="102">
        <f>F128+F139</f>
        <v>0</v>
      </c>
      <c r="G141" s="102">
        <f>G128+G139</f>
        <v>593</v>
      </c>
      <c r="H141" s="102">
        <f>H139+H128</f>
        <v>2512</v>
      </c>
      <c r="I141" s="102">
        <f>I139+I128</f>
        <v>2751</v>
      </c>
    </row>
    <row r="142" spans="1:9" x14ac:dyDescent="0.25">
      <c r="A142" s="100"/>
      <c r="B142" s="100"/>
      <c r="C142" s="161"/>
      <c r="D142" s="161"/>
      <c r="E142" s="161"/>
      <c r="F142" s="161"/>
      <c r="G142" s="161"/>
      <c r="H142" s="161"/>
      <c r="I142" s="161"/>
    </row>
    <row r="143" spans="1:9" x14ac:dyDescent="0.25">
      <c r="A143" s="71" t="s">
        <v>132</v>
      </c>
      <c r="B143" s="71" t="s">
        <v>178</v>
      </c>
      <c r="C143" s="95">
        <f t="shared" ref="C143:I143" si="30">C141+C120</f>
        <v>0</v>
      </c>
      <c r="D143" s="95">
        <f t="shared" si="30"/>
        <v>0</v>
      </c>
      <c r="E143" s="95">
        <f t="shared" si="30"/>
        <v>0</v>
      </c>
      <c r="F143" s="95">
        <f t="shared" si="30"/>
        <v>0</v>
      </c>
      <c r="G143" s="95">
        <f t="shared" si="30"/>
        <v>378</v>
      </c>
      <c r="H143" s="95">
        <f t="shared" si="30"/>
        <v>23638</v>
      </c>
      <c r="I143" s="95">
        <f t="shared" si="30"/>
        <v>25474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SGH_cons</vt:lpstr>
      <vt:lpstr>SGH_ind</vt:lpstr>
      <vt:lpstr>SS</vt:lpstr>
      <vt:lpstr>OT_cons</vt:lpstr>
      <vt:lpstr>SBC</vt:lpstr>
      <vt:lpstr>EV</vt:lpstr>
      <vt:lpstr>DC</vt:lpstr>
      <vt:lpstr>SES</vt:lpstr>
      <vt:lpstr>SUSA</vt:lpstr>
      <vt:lpstr>ICS</vt:lpstr>
      <vt:lpstr>SMS</vt:lpstr>
      <vt:lpstr>SG INC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 Baychev</dc:creator>
  <cp:lastModifiedBy>Stanislav Tanushev</cp:lastModifiedBy>
  <dcterms:created xsi:type="dcterms:W3CDTF">2015-11-25T12:32:07Z</dcterms:created>
  <dcterms:modified xsi:type="dcterms:W3CDTF">2017-07-27T11:28:40Z</dcterms:modified>
</cp:coreProperties>
</file>